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875" yWindow="-75" windowWidth="12765" windowHeight="11640"/>
  </bookViews>
  <sheets>
    <sheet name="Бр" sheetId="1" r:id="rId1"/>
    <sheet name="Показатели Бр" sheetId="5" r:id="rId2"/>
    <sheet name="Поселения" sheetId="4" r:id="rId3"/>
    <sheet name="Показатели поселения" sheetId="8" r:id="rId4"/>
  </sheets>
  <definedNames>
    <definedName name="_GoBack" localSheetId="3">'Показатели поселения'!#REF!</definedName>
    <definedName name="_xlnm._FilterDatabase" localSheetId="3" hidden="1">'Показатели поселения'!$A$4:$H$138</definedName>
    <definedName name="_xlnm.Print_Titles" localSheetId="0">Бр!$4:$7</definedName>
    <definedName name="_xlnm.Print_Titles" localSheetId="2">Поселения!$4:$6</definedName>
    <definedName name="_xlnm.Print_Area" localSheetId="0">Бр!$A$1:$U$278</definedName>
    <definedName name="_xlnm.Print_Area" localSheetId="1">'Показатели Бр'!$A$1:$H$201</definedName>
    <definedName name="_xlnm.Print_Area" localSheetId="3">'Показатели поселения'!$A$1:$H$141</definedName>
    <definedName name="_xlnm.Print_Area" localSheetId="2">Поселения!$A$1:$Q$156</definedName>
  </definedNames>
  <calcPr calcId="145621"/>
</workbook>
</file>

<file path=xl/calcChain.xml><?xml version="1.0" encoding="utf-8"?>
<calcChain xmlns="http://schemas.openxmlformats.org/spreadsheetml/2006/main">
  <c r="D90" i="1" l="1"/>
  <c r="G118" i="8" l="1"/>
  <c r="G116" i="8"/>
  <c r="G117" i="8"/>
  <c r="G119" i="8"/>
  <c r="G115" i="8"/>
  <c r="G108" i="8"/>
  <c r="N127" i="4"/>
  <c r="J125" i="4"/>
  <c r="K125" i="4"/>
  <c r="I125" i="4"/>
  <c r="E125" i="4"/>
  <c r="F125" i="4"/>
  <c r="D125" i="4"/>
  <c r="J123" i="4"/>
  <c r="K123" i="4"/>
  <c r="I123" i="4"/>
  <c r="E123" i="4"/>
  <c r="F123" i="4"/>
  <c r="D123" i="4"/>
  <c r="J117" i="4"/>
  <c r="K117" i="4"/>
  <c r="I117" i="4"/>
  <c r="E117" i="4"/>
  <c r="F117" i="4"/>
  <c r="D117" i="4"/>
  <c r="J115" i="4"/>
  <c r="K115" i="4"/>
  <c r="I115" i="4"/>
  <c r="E115" i="4"/>
  <c r="F115" i="4"/>
  <c r="D115" i="4"/>
  <c r="C116" i="4"/>
  <c r="H116" i="4"/>
  <c r="N116" i="4"/>
  <c r="O116" i="4"/>
  <c r="P116" i="4"/>
  <c r="I111" i="4"/>
  <c r="E111" i="4"/>
  <c r="F111" i="4"/>
  <c r="D111" i="4"/>
  <c r="D109" i="4" s="1"/>
  <c r="C112" i="4"/>
  <c r="H112" i="4"/>
  <c r="N112" i="4"/>
  <c r="O112" i="4"/>
  <c r="P112" i="4"/>
  <c r="C113" i="4"/>
  <c r="H113" i="4"/>
  <c r="N113" i="4"/>
  <c r="O113" i="4"/>
  <c r="P113" i="4"/>
  <c r="I114" i="4" l="1"/>
  <c r="D114" i="4"/>
  <c r="M116" i="4"/>
  <c r="H125" i="4"/>
  <c r="C125" i="4"/>
  <c r="M125" i="4" s="1"/>
  <c r="O125" i="4"/>
  <c r="P125" i="4"/>
  <c r="N125" i="4"/>
  <c r="H123" i="4"/>
  <c r="O123" i="4"/>
  <c r="C123" i="4"/>
  <c r="P123" i="4"/>
  <c r="M112" i="4"/>
  <c r="M113" i="4"/>
  <c r="M123" i="4" l="1"/>
  <c r="N123" i="4"/>
  <c r="G151" i="5" l="1"/>
  <c r="G153" i="5"/>
  <c r="J55" i="4" l="1"/>
  <c r="K55" i="4"/>
  <c r="I55" i="4"/>
  <c r="E55" i="4"/>
  <c r="F55" i="4"/>
  <c r="D55" i="4"/>
  <c r="J60" i="4"/>
  <c r="K60" i="4"/>
  <c r="I60" i="4"/>
  <c r="E60" i="4"/>
  <c r="F60" i="4"/>
  <c r="D60" i="4"/>
  <c r="C61" i="4"/>
  <c r="H61" i="4"/>
  <c r="N61" i="4"/>
  <c r="O61" i="4"/>
  <c r="P61" i="4"/>
  <c r="H56" i="4"/>
  <c r="N56" i="4"/>
  <c r="O56" i="4"/>
  <c r="P56" i="4"/>
  <c r="H57" i="4"/>
  <c r="N57" i="4"/>
  <c r="O57" i="4"/>
  <c r="P57" i="4"/>
  <c r="H58" i="4"/>
  <c r="N58" i="4"/>
  <c r="O58" i="4"/>
  <c r="P58" i="4"/>
  <c r="H59" i="4"/>
  <c r="N59" i="4"/>
  <c r="O59" i="4"/>
  <c r="P59" i="4"/>
  <c r="C56" i="4"/>
  <c r="C57" i="4"/>
  <c r="M57" i="4" s="1"/>
  <c r="C58" i="4"/>
  <c r="C59" i="4"/>
  <c r="G59" i="8"/>
  <c r="G55" i="8"/>
  <c r="M58" i="4" l="1"/>
  <c r="F53" i="4"/>
  <c r="P60" i="4"/>
  <c r="I53" i="4"/>
  <c r="D53" i="4"/>
  <c r="K53" i="4"/>
  <c r="H60" i="4"/>
  <c r="J53" i="4"/>
  <c r="O60" i="4"/>
  <c r="C60" i="4"/>
  <c r="E53" i="4"/>
  <c r="N60" i="4"/>
  <c r="M61" i="4"/>
  <c r="M59" i="4"/>
  <c r="M56" i="4"/>
  <c r="M60" i="4" l="1"/>
  <c r="G75" i="8"/>
  <c r="G76" i="8"/>
  <c r="G77" i="8"/>
  <c r="G78" i="8"/>
  <c r="G79" i="8"/>
  <c r="G69" i="8"/>
  <c r="G70" i="8"/>
  <c r="G66" i="8"/>
  <c r="H81" i="4"/>
  <c r="N81" i="4"/>
  <c r="O81" i="4"/>
  <c r="J80" i="4"/>
  <c r="K80" i="4"/>
  <c r="I80" i="4"/>
  <c r="E80" i="4"/>
  <c r="D80" i="4"/>
  <c r="D75" i="4"/>
  <c r="J73" i="4"/>
  <c r="K73" i="4"/>
  <c r="I73" i="4"/>
  <c r="E73" i="4"/>
  <c r="F73" i="4"/>
  <c r="D73" i="4"/>
  <c r="C74" i="4"/>
  <c r="H74" i="4"/>
  <c r="N74" i="4"/>
  <c r="O74" i="4"/>
  <c r="P74" i="4"/>
  <c r="H70" i="4"/>
  <c r="H71" i="4"/>
  <c r="C70" i="4"/>
  <c r="C71" i="4"/>
  <c r="N70" i="4"/>
  <c r="O70" i="4"/>
  <c r="P70" i="4"/>
  <c r="N71" i="4"/>
  <c r="O71" i="4"/>
  <c r="P71" i="4"/>
  <c r="J69" i="4"/>
  <c r="K69" i="4"/>
  <c r="I69" i="4"/>
  <c r="E69" i="4"/>
  <c r="F69" i="4"/>
  <c r="D69" i="4"/>
  <c r="D67" i="4" s="1"/>
  <c r="N80" i="4" l="1"/>
  <c r="H80" i="4"/>
  <c r="D72" i="4"/>
  <c r="O80" i="4"/>
  <c r="M74" i="4"/>
  <c r="M71" i="4"/>
  <c r="M70" i="4"/>
  <c r="J96" i="4" l="1"/>
  <c r="K96" i="4"/>
  <c r="E96" i="4"/>
  <c r="F96" i="4"/>
  <c r="D96" i="4"/>
  <c r="I96" i="4"/>
  <c r="C99" i="4"/>
  <c r="H99" i="4"/>
  <c r="N99" i="4"/>
  <c r="O99" i="4"/>
  <c r="P99" i="4"/>
  <c r="G22" i="8"/>
  <c r="I18" i="4"/>
  <c r="E18" i="4"/>
  <c r="F18" i="4"/>
  <c r="D18" i="4"/>
  <c r="C22" i="4"/>
  <c r="H22" i="4"/>
  <c r="M22" i="4" s="1"/>
  <c r="N22" i="4"/>
  <c r="O22" i="4"/>
  <c r="P22" i="4"/>
  <c r="E32" i="4"/>
  <c r="F32" i="4"/>
  <c r="D32" i="4"/>
  <c r="J32" i="4"/>
  <c r="K32" i="4"/>
  <c r="I32" i="4"/>
  <c r="C33" i="4"/>
  <c r="H33" i="4"/>
  <c r="N33" i="4"/>
  <c r="O33" i="4"/>
  <c r="P33" i="4"/>
  <c r="C34" i="4"/>
  <c r="H34" i="4"/>
  <c r="N34" i="4"/>
  <c r="O34" i="4"/>
  <c r="P34" i="4"/>
  <c r="C35" i="4"/>
  <c r="H35" i="4"/>
  <c r="N35" i="4"/>
  <c r="O35" i="4"/>
  <c r="P35" i="4"/>
  <c r="G41" i="8"/>
  <c r="D43" i="4"/>
  <c r="C43" i="4" s="1"/>
  <c r="I43" i="4"/>
  <c r="H43" i="4" s="1"/>
  <c r="N44" i="4"/>
  <c r="O44" i="4"/>
  <c r="P44" i="4"/>
  <c r="H44" i="4"/>
  <c r="C44" i="4"/>
  <c r="J38" i="4"/>
  <c r="K38" i="4"/>
  <c r="I38" i="4"/>
  <c r="E38" i="4"/>
  <c r="E36" i="4" s="1"/>
  <c r="F38" i="4"/>
  <c r="F36" i="4" s="1"/>
  <c r="D38" i="4"/>
  <c r="N42" i="4"/>
  <c r="O42" i="4"/>
  <c r="P42" i="4"/>
  <c r="N41" i="4"/>
  <c r="O41" i="4"/>
  <c r="P41" i="4"/>
  <c r="H42" i="4"/>
  <c r="C42" i="4"/>
  <c r="O43" i="4"/>
  <c r="P43" i="4"/>
  <c r="M35" i="4" l="1"/>
  <c r="M99" i="4"/>
  <c r="M42" i="4"/>
  <c r="D36" i="4"/>
  <c r="M34" i="4"/>
  <c r="M33" i="4"/>
  <c r="M44" i="4"/>
  <c r="N43" i="4"/>
  <c r="I36" i="4"/>
  <c r="M43" i="4"/>
  <c r="G105" i="5" l="1"/>
  <c r="G102" i="5"/>
  <c r="G19" i="8" l="1"/>
  <c r="G20" i="8"/>
  <c r="G21" i="8"/>
  <c r="G16" i="8"/>
  <c r="C24" i="4"/>
  <c r="H24" i="4"/>
  <c r="M24" i="4" s="1"/>
  <c r="N24" i="4"/>
  <c r="O24" i="4"/>
  <c r="P24" i="4"/>
  <c r="C23" i="4"/>
  <c r="H23" i="4"/>
  <c r="M23" i="4" s="1"/>
  <c r="N23" i="4"/>
  <c r="O23" i="4"/>
  <c r="P23" i="4"/>
  <c r="G100" i="8" l="1"/>
  <c r="J94" i="4"/>
  <c r="K94" i="4"/>
  <c r="L94" i="4"/>
  <c r="I94" i="4"/>
  <c r="E94" i="4"/>
  <c r="F94" i="4"/>
  <c r="D94" i="4"/>
  <c r="C95" i="4"/>
  <c r="H95" i="4"/>
  <c r="N95" i="4"/>
  <c r="O95" i="4"/>
  <c r="P95" i="4"/>
  <c r="N90" i="4"/>
  <c r="O90" i="4"/>
  <c r="P90" i="4"/>
  <c r="N91" i="4"/>
  <c r="O91" i="4"/>
  <c r="P91" i="4"/>
  <c r="N92" i="4"/>
  <c r="O92" i="4"/>
  <c r="P92" i="4"/>
  <c r="J89" i="4"/>
  <c r="K89" i="4"/>
  <c r="I89" i="4"/>
  <c r="E89" i="4"/>
  <c r="F89" i="4"/>
  <c r="D89" i="4"/>
  <c r="D87" i="4" s="1"/>
  <c r="H90" i="4"/>
  <c r="H91" i="4"/>
  <c r="H92" i="4"/>
  <c r="C90" i="4"/>
  <c r="C91" i="4"/>
  <c r="C92" i="4"/>
  <c r="E93" i="4" l="1"/>
  <c r="J93" i="4"/>
  <c r="F93" i="4"/>
  <c r="K93" i="4"/>
  <c r="I93" i="4"/>
  <c r="D93" i="4"/>
  <c r="M95" i="4"/>
  <c r="M92" i="4"/>
  <c r="M91" i="4"/>
  <c r="M90" i="4"/>
  <c r="C89" i="4"/>
  <c r="H93" i="4" l="1"/>
  <c r="J9" i="1" l="1"/>
  <c r="E10" i="1"/>
  <c r="E9" i="1" s="1"/>
  <c r="L255" i="1"/>
  <c r="E256" i="1"/>
  <c r="E255" i="1" s="1"/>
  <c r="F256" i="1"/>
  <c r="F255" i="1" s="1"/>
  <c r="G256" i="1"/>
  <c r="I256" i="1"/>
  <c r="I255" i="1" s="1"/>
  <c r="J256" i="1"/>
  <c r="J255" i="1" s="1"/>
  <c r="K256" i="1"/>
  <c r="K255" i="1" s="1"/>
  <c r="D256" i="1"/>
  <c r="D255" i="1" s="1"/>
  <c r="C257" i="1"/>
  <c r="H257" i="1"/>
  <c r="O257" i="1"/>
  <c r="P257" i="1"/>
  <c r="Q257" i="1"/>
  <c r="R257" i="1"/>
  <c r="S257" i="1"/>
  <c r="T257" i="1"/>
  <c r="J249" i="1"/>
  <c r="J248" i="1" s="1"/>
  <c r="K249" i="1"/>
  <c r="K248" i="1" s="1"/>
  <c r="I249" i="1"/>
  <c r="I248" i="1" s="1"/>
  <c r="E249" i="1"/>
  <c r="E248" i="1" s="1"/>
  <c r="F249" i="1"/>
  <c r="F248" i="1" s="1"/>
  <c r="G249" i="1"/>
  <c r="D249" i="1"/>
  <c r="D248" i="1" s="1"/>
  <c r="C253" i="1"/>
  <c r="H253" i="1"/>
  <c r="M253" i="1" s="1"/>
  <c r="O253" i="1"/>
  <c r="P253" i="1"/>
  <c r="Q253" i="1"/>
  <c r="R253" i="1"/>
  <c r="S253" i="1"/>
  <c r="T253" i="1"/>
  <c r="T254" i="1"/>
  <c r="S254" i="1"/>
  <c r="R254" i="1"/>
  <c r="Q254" i="1"/>
  <c r="P254" i="1"/>
  <c r="O254" i="1"/>
  <c r="H254" i="1"/>
  <c r="C254" i="1"/>
  <c r="E245" i="1"/>
  <c r="E244" i="1" s="1"/>
  <c r="F245" i="1"/>
  <c r="F244" i="1" s="1"/>
  <c r="G245" i="1"/>
  <c r="G244" i="1" s="1"/>
  <c r="I245" i="1"/>
  <c r="J245" i="1"/>
  <c r="J244" i="1" s="1"/>
  <c r="K245" i="1"/>
  <c r="K244" i="1" s="1"/>
  <c r="D245" i="1"/>
  <c r="D244" i="1" s="1"/>
  <c r="T246" i="1"/>
  <c r="S246" i="1"/>
  <c r="R246" i="1"/>
  <c r="Q246" i="1"/>
  <c r="P246" i="1"/>
  <c r="O246" i="1"/>
  <c r="H246" i="1"/>
  <c r="C246" i="1"/>
  <c r="K234" i="1"/>
  <c r="K233" i="1" s="1"/>
  <c r="J234" i="1"/>
  <c r="J233" i="1" s="1"/>
  <c r="I234" i="1"/>
  <c r="I233" i="1" s="1"/>
  <c r="E234" i="1"/>
  <c r="E233" i="1" s="1"/>
  <c r="F234" i="1"/>
  <c r="F233" i="1" s="1"/>
  <c r="D234" i="1"/>
  <c r="D233" i="1" s="1"/>
  <c r="P237" i="1"/>
  <c r="O237" i="1"/>
  <c r="Q237" i="1"/>
  <c r="R237" i="1"/>
  <c r="S237" i="1"/>
  <c r="T237" i="1"/>
  <c r="H237" i="1"/>
  <c r="C237" i="1"/>
  <c r="G58" i="5"/>
  <c r="I85" i="1"/>
  <c r="D85" i="1"/>
  <c r="I74" i="1"/>
  <c r="D68" i="1"/>
  <c r="O72" i="1"/>
  <c r="S72" i="1"/>
  <c r="T72" i="1"/>
  <c r="Q72" i="1"/>
  <c r="R72" i="1"/>
  <c r="P72" i="1"/>
  <c r="H72" i="1"/>
  <c r="C72" i="1"/>
  <c r="J221" i="1"/>
  <c r="J220" i="1" s="1"/>
  <c r="K221" i="1"/>
  <c r="K220" i="1" s="1"/>
  <c r="I221" i="1"/>
  <c r="E221" i="1"/>
  <c r="F221" i="1"/>
  <c r="D221" i="1"/>
  <c r="D225" i="1"/>
  <c r="I225" i="1"/>
  <c r="E225" i="1"/>
  <c r="F225" i="1"/>
  <c r="Q232" i="1"/>
  <c r="R232" i="1"/>
  <c r="S232" i="1"/>
  <c r="T232" i="1"/>
  <c r="T231" i="1"/>
  <c r="S231" i="1"/>
  <c r="R231" i="1"/>
  <c r="Q231" i="1"/>
  <c r="P231" i="1"/>
  <c r="O231" i="1"/>
  <c r="H231" i="1"/>
  <c r="C231" i="1"/>
  <c r="L158" i="1"/>
  <c r="J162" i="1"/>
  <c r="K162" i="1"/>
  <c r="I162" i="1"/>
  <c r="E162" i="1"/>
  <c r="F162" i="1"/>
  <c r="D162" i="1"/>
  <c r="H164" i="1"/>
  <c r="I159" i="1"/>
  <c r="I158" i="1" s="1"/>
  <c r="K159" i="1"/>
  <c r="K158" i="1" s="1"/>
  <c r="D159" i="1"/>
  <c r="D158" i="1" s="1"/>
  <c r="F159" i="1"/>
  <c r="J159" i="1"/>
  <c r="E159" i="1"/>
  <c r="E158" i="1" s="1"/>
  <c r="T164" i="1"/>
  <c r="S164" i="1"/>
  <c r="R164" i="1"/>
  <c r="Q164" i="1"/>
  <c r="P164" i="1"/>
  <c r="O164" i="1"/>
  <c r="C164" i="1"/>
  <c r="J158" i="1" l="1"/>
  <c r="H158" i="1" s="1"/>
  <c r="F220" i="1"/>
  <c r="D220" i="1"/>
  <c r="E220" i="1"/>
  <c r="I220" i="1"/>
  <c r="J243" i="1"/>
  <c r="E243" i="1"/>
  <c r="N237" i="1"/>
  <c r="K243" i="1"/>
  <c r="D243" i="1"/>
  <c r="H249" i="1"/>
  <c r="F243" i="1"/>
  <c r="M257" i="1"/>
  <c r="H256" i="1"/>
  <c r="N257" i="1"/>
  <c r="R249" i="1"/>
  <c r="S249" i="1"/>
  <c r="P249" i="1"/>
  <c r="O249" i="1"/>
  <c r="M254" i="1"/>
  <c r="T249" i="1"/>
  <c r="Q249" i="1"/>
  <c r="C249" i="1"/>
  <c r="N253" i="1"/>
  <c r="N254" i="1"/>
  <c r="N72" i="1"/>
  <c r="H245" i="1"/>
  <c r="I244" i="1"/>
  <c r="I243" i="1" s="1"/>
  <c r="N246" i="1"/>
  <c r="M246" i="1"/>
  <c r="M237" i="1"/>
  <c r="M72" i="1"/>
  <c r="M231" i="1"/>
  <c r="N231" i="1"/>
  <c r="F158" i="1"/>
  <c r="C158" i="1" s="1"/>
  <c r="N164" i="1"/>
  <c r="M164" i="1"/>
  <c r="S241" i="1"/>
  <c r="J240" i="1"/>
  <c r="K240" i="1"/>
  <c r="I240" i="1"/>
  <c r="E240" i="1"/>
  <c r="F240" i="1"/>
  <c r="D240" i="1"/>
  <c r="J140" i="1"/>
  <c r="K140" i="1"/>
  <c r="I140" i="1"/>
  <c r="E140" i="1"/>
  <c r="F140" i="1"/>
  <c r="D140" i="1"/>
  <c r="D137" i="1"/>
  <c r="J107" i="1"/>
  <c r="K107" i="1"/>
  <c r="I107" i="1"/>
  <c r="E107" i="1"/>
  <c r="F107" i="1"/>
  <c r="D107" i="1"/>
  <c r="J104" i="1"/>
  <c r="K104" i="1"/>
  <c r="I104" i="1"/>
  <c r="E104" i="1"/>
  <c r="F104" i="1"/>
  <c r="D104" i="1"/>
  <c r="R106" i="1"/>
  <c r="Q106" i="1"/>
  <c r="P106" i="1"/>
  <c r="O106" i="1"/>
  <c r="S106" i="1"/>
  <c r="T106" i="1"/>
  <c r="H106" i="1"/>
  <c r="C106" i="1"/>
  <c r="K101" i="1"/>
  <c r="K100" i="1" s="1"/>
  <c r="J101" i="1"/>
  <c r="I101" i="1"/>
  <c r="I100" i="1" s="1"/>
  <c r="E101" i="1"/>
  <c r="E100" i="1" s="1"/>
  <c r="F101" i="1"/>
  <c r="G101" i="1"/>
  <c r="D101" i="1"/>
  <c r="D100" i="1" s="1"/>
  <c r="T103" i="1"/>
  <c r="S103" i="1"/>
  <c r="R103" i="1"/>
  <c r="Q103" i="1"/>
  <c r="P103" i="1"/>
  <c r="O103" i="1"/>
  <c r="H103" i="1"/>
  <c r="C103" i="1"/>
  <c r="J90" i="1"/>
  <c r="K90" i="1"/>
  <c r="L90" i="1"/>
  <c r="I90" i="1"/>
  <c r="E90" i="1"/>
  <c r="F90" i="1"/>
  <c r="J85" i="1"/>
  <c r="K85" i="1"/>
  <c r="E85" i="1"/>
  <c r="F85" i="1"/>
  <c r="G85" i="1"/>
  <c r="J74" i="1"/>
  <c r="K74" i="1"/>
  <c r="E74" i="1"/>
  <c r="F74" i="1"/>
  <c r="D74" i="1"/>
  <c r="D67" i="1" s="1"/>
  <c r="J68" i="1"/>
  <c r="K68" i="1"/>
  <c r="I68" i="1"/>
  <c r="I67" i="1" s="1"/>
  <c r="E68" i="1"/>
  <c r="F68" i="1"/>
  <c r="T64" i="1"/>
  <c r="S64" i="1"/>
  <c r="R64" i="1"/>
  <c r="Q64" i="1"/>
  <c r="P64" i="1"/>
  <c r="O64" i="1"/>
  <c r="H64" i="1"/>
  <c r="C64" i="1"/>
  <c r="J61" i="1"/>
  <c r="K61" i="1"/>
  <c r="I61" i="1"/>
  <c r="E61" i="1"/>
  <c r="F61" i="1"/>
  <c r="D61" i="1"/>
  <c r="D56" i="1"/>
  <c r="J49" i="1"/>
  <c r="J48" i="1" s="1"/>
  <c r="K49" i="1"/>
  <c r="K48" i="1" s="1"/>
  <c r="I49" i="1"/>
  <c r="I48" i="1" s="1"/>
  <c r="E49" i="1"/>
  <c r="E48" i="1" s="1"/>
  <c r="F49" i="1"/>
  <c r="F48" i="1" s="1"/>
  <c r="G49" i="1"/>
  <c r="D49" i="1"/>
  <c r="D48" i="1" s="1"/>
  <c r="O54" i="1"/>
  <c r="S54" i="1"/>
  <c r="T54" i="1"/>
  <c r="Q54" i="1"/>
  <c r="R54" i="1"/>
  <c r="P54" i="1"/>
  <c r="H54" i="1"/>
  <c r="C54" i="1"/>
  <c r="T24" i="1"/>
  <c r="S24" i="1"/>
  <c r="R24" i="1"/>
  <c r="Q24" i="1"/>
  <c r="P24" i="1"/>
  <c r="O24" i="1"/>
  <c r="H24" i="1"/>
  <c r="C24" i="1"/>
  <c r="K10" i="1"/>
  <c r="K9" i="1" s="1"/>
  <c r="I10" i="1"/>
  <c r="I9" i="1" s="1"/>
  <c r="F10" i="1"/>
  <c r="F9" i="1" s="1"/>
  <c r="D10" i="1"/>
  <c r="D9" i="1" s="1"/>
  <c r="T23" i="1"/>
  <c r="S23" i="1"/>
  <c r="R23" i="1"/>
  <c r="Q23" i="1"/>
  <c r="P23" i="1"/>
  <c r="O23" i="1"/>
  <c r="H23" i="1"/>
  <c r="C23" i="1"/>
  <c r="S61" i="1" l="1"/>
  <c r="P140" i="1"/>
  <c r="S240" i="1"/>
  <c r="R61" i="1"/>
  <c r="C140" i="1"/>
  <c r="S140" i="1"/>
  <c r="N249" i="1"/>
  <c r="N103" i="1"/>
  <c r="M249" i="1"/>
  <c r="U140" i="1"/>
  <c r="T240" i="1"/>
  <c r="C240" i="1"/>
  <c r="O240" i="1"/>
  <c r="Q240" i="1"/>
  <c r="R240" i="1"/>
  <c r="H240" i="1"/>
  <c r="N240" i="1" s="1"/>
  <c r="P240" i="1"/>
  <c r="T140" i="1"/>
  <c r="Q140" i="1"/>
  <c r="R140" i="1"/>
  <c r="O140" i="1"/>
  <c r="H140" i="1"/>
  <c r="O101" i="1"/>
  <c r="E84" i="1"/>
  <c r="D84" i="1"/>
  <c r="N106" i="1"/>
  <c r="F67" i="1"/>
  <c r="J67" i="1"/>
  <c r="F84" i="1"/>
  <c r="I84" i="1"/>
  <c r="M106" i="1"/>
  <c r="T101" i="1"/>
  <c r="R101" i="1"/>
  <c r="P101" i="1"/>
  <c r="F100" i="1"/>
  <c r="J100" i="1"/>
  <c r="H101" i="1"/>
  <c r="Q101" i="1"/>
  <c r="S101" i="1"/>
  <c r="C101" i="1"/>
  <c r="M103" i="1"/>
  <c r="E67" i="1"/>
  <c r="N64" i="1"/>
  <c r="K67" i="1"/>
  <c r="N24" i="1"/>
  <c r="N54" i="1"/>
  <c r="T61" i="1"/>
  <c r="P61" i="1"/>
  <c r="M64" i="1"/>
  <c r="Q61" i="1"/>
  <c r="H61" i="1"/>
  <c r="O61" i="1"/>
  <c r="C61" i="1"/>
  <c r="C48" i="1"/>
  <c r="M54" i="1"/>
  <c r="N23" i="1"/>
  <c r="H10" i="1"/>
  <c r="M24" i="1"/>
  <c r="C10" i="1"/>
  <c r="M23" i="1"/>
  <c r="M140" i="1" l="1"/>
  <c r="M240" i="1"/>
  <c r="N140" i="1"/>
  <c r="N101" i="1"/>
  <c r="M101" i="1"/>
  <c r="N61" i="1"/>
  <c r="M61" i="1"/>
  <c r="C147" i="4" l="1"/>
  <c r="H147" i="4"/>
  <c r="D143" i="4"/>
  <c r="G126" i="5" l="1"/>
  <c r="G127" i="5"/>
  <c r="G128" i="5"/>
  <c r="G129" i="5"/>
  <c r="G130" i="5"/>
  <c r="E184" i="1"/>
  <c r="E183" i="1" s="1"/>
  <c r="F184" i="1"/>
  <c r="F183" i="1" s="1"/>
  <c r="E198" i="1"/>
  <c r="F198" i="1"/>
  <c r="J198" i="1"/>
  <c r="K198" i="1"/>
  <c r="I198" i="1"/>
  <c r="D198" i="1"/>
  <c r="J196" i="1"/>
  <c r="K196" i="1"/>
  <c r="L196" i="1"/>
  <c r="I196" i="1"/>
  <c r="E196" i="1"/>
  <c r="F196" i="1"/>
  <c r="D196" i="1"/>
  <c r="H197" i="1"/>
  <c r="C197" i="1"/>
  <c r="O197" i="1"/>
  <c r="P197" i="1"/>
  <c r="Q197" i="1"/>
  <c r="R197" i="1"/>
  <c r="S197" i="1"/>
  <c r="T197" i="1"/>
  <c r="N197" i="1" l="1"/>
  <c r="M197" i="1"/>
  <c r="S193" i="1" l="1"/>
  <c r="T193" i="1"/>
  <c r="Q193" i="1"/>
  <c r="R193" i="1"/>
  <c r="O193" i="1"/>
  <c r="P193" i="1"/>
  <c r="H193" i="1"/>
  <c r="C193" i="1"/>
  <c r="J194" i="1"/>
  <c r="K194" i="1"/>
  <c r="I194" i="1"/>
  <c r="E194" i="1"/>
  <c r="E182" i="1" s="1"/>
  <c r="F194" i="1"/>
  <c r="F182" i="1" s="1"/>
  <c r="D194" i="1"/>
  <c r="T195" i="1"/>
  <c r="S195" i="1"/>
  <c r="R195" i="1"/>
  <c r="Q195" i="1"/>
  <c r="P195" i="1"/>
  <c r="O195" i="1"/>
  <c r="H195" i="1"/>
  <c r="C195" i="1"/>
  <c r="G184" i="1"/>
  <c r="I184" i="1"/>
  <c r="J184" i="1"/>
  <c r="K184" i="1"/>
  <c r="D184" i="1"/>
  <c r="D183" i="1" s="1"/>
  <c r="T185" i="1"/>
  <c r="T186" i="1"/>
  <c r="S186" i="1"/>
  <c r="S185" i="1"/>
  <c r="R186" i="1"/>
  <c r="Q186" i="1"/>
  <c r="P186" i="1"/>
  <c r="O186" i="1"/>
  <c r="H186" i="1"/>
  <c r="C186" i="1"/>
  <c r="E180" i="1"/>
  <c r="E177" i="1"/>
  <c r="E176" i="1" s="1"/>
  <c r="F177" i="1"/>
  <c r="F176" i="1" s="1"/>
  <c r="G177" i="1"/>
  <c r="G176" i="1" s="1"/>
  <c r="I177" i="1"/>
  <c r="I176" i="1" s="1"/>
  <c r="J177" i="1"/>
  <c r="J176" i="1" s="1"/>
  <c r="K177" i="1"/>
  <c r="K176" i="1" s="1"/>
  <c r="D177" i="1"/>
  <c r="D176" i="1" s="1"/>
  <c r="T178" i="1"/>
  <c r="T179" i="1"/>
  <c r="S178" i="1"/>
  <c r="S179" i="1"/>
  <c r="R178" i="1"/>
  <c r="R179" i="1"/>
  <c r="Q179" i="1"/>
  <c r="Q178" i="1"/>
  <c r="P178" i="1"/>
  <c r="P179" i="1"/>
  <c r="O178" i="1"/>
  <c r="O179" i="1"/>
  <c r="H178" i="1"/>
  <c r="H179" i="1"/>
  <c r="C178" i="1"/>
  <c r="C179" i="1"/>
  <c r="O175" i="1"/>
  <c r="S175" i="1"/>
  <c r="T175" i="1"/>
  <c r="Q175" i="1"/>
  <c r="R175" i="1"/>
  <c r="P175" i="1"/>
  <c r="H175" i="1"/>
  <c r="C175" i="1"/>
  <c r="J171" i="1"/>
  <c r="K171" i="1"/>
  <c r="I171" i="1"/>
  <c r="E171" i="1"/>
  <c r="F171" i="1"/>
  <c r="D171" i="1"/>
  <c r="J167" i="1"/>
  <c r="J166" i="1" s="1"/>
  <c r="K167" i="1"/>
  <c r="I167" i="1"/>
  <c r="E167" i="1"/>
  <c r="F167" i="1"/>
  <c r="F166" i="1" s="1"/>
  <c r="D167" i="1"/>
  <c r="C135" i="1"/>
  <c r="H135" i="1"/>
  <c r="O135" i="1"/>
  <c r="P135" i="1"/>
  <c r="Q135" i="1"/>
  <c r="R135" i="1"/>
  <c r="S135" i="1"/>
  <c r="T135" i="1"/>
  <c r="J118" i="1"/>
  <c r="J116" i="1" s="1"/>
  <c r="K118" i="1"/>
  <c r="K116" i="1" s="1"/>
  <c r="I118" i="1"/>
  <c r="I116" i="1" s="1"/>
  <c r="E118" i="1"/>
  <c r="E116" i="1" s="1"/>
  <c r="F118" i="1"/>
  <c r="F116" i="1" s="1"/>
  <c r="D118" i="1"/>
  <c r="D116" i="1" s="1"/>
  <c r="J133" i="1"/>
  <c r="K133" i="1"/>
  <c r="I133" i="1"/>
  <c r="E133" i="1"/>
  <c r="F133" i="1"/>
  <c r="D133" i="1"/>
  <c r="T131" i="1"/>
  <c r="T132" i="1"/>
  <c r="S131" i="1"/>
  <c r="S132" i="1"/>
  <c r="R131" i="1"/>
  <c r="R132" i="1"/>
  <c r="Q131" i="1"/>
  <c r="Q132" i="1"/>
  <c r="P131" i="1"/>
  <c r="P132" i="1"/>
  <c r="O131" i="1"/>
  <c r="O132" i="1"/>
  <c r="H131" i="1"/>
  <c r="H132" i="1"/>
  <c r="C131" i="1"/>
  <c r="C132" i="1"/>
  <c r="I128" i="1"/>
  <c r="E128" i="1"/>
  <c r="F128" i="1"/>
  <c r="D128" i="1"/>
  <c r="J122" i="1"/>
  <c r="J121" i="1" s="1"/>
  <c r="K122" i="1"/>
  <c r="K121" i="1" s="1"/>
  <c r="I122" i="1"/>
  <c r="E122" i="1"/>
  <c r="F122" i="1"/>
  <c r="D122" i="1"/>
  <c r="D121" i="1" l="1"/>
  <c r="M135" i="1"/>
  <c r="G183" i="1"/>
  <c r="K183" i="1"/>
  <c r="K182" i="1" s="1"/>
  <c r="J183" i="1"/>
  <c r="J182" i="1" s="1"/>
  <c r="I183" i="1"/>
  <c r="I182" i="1" s="1"/>
  <c r="N193" i="1"/>
  <c r="M193" i="1"/>
  <c r="H184" i="1"/>
  <c r="N186" i="1"/>
  <c r="M195" i="1"/>
  <c r="N195" i="1"/>
  <c r="M178" i="1"/>
  <c r="M186" i="1"/>
  <c r="E166" i="1"/>
  <c r="I166" i="1"/>
  <c r="D166" i="1"/>
  <c r="K166" i="1"/>
  <c r="N175" i="1"/>
  <c r="H176" i="1"/>
  <c r="M175" i="1"/>
  <c r="H177" i="1"/>
  <c r="N179" i="1"/>
  <c r="M179" i="1"/>
  <c r="N178" i="1"/>
  <c r="N135" i="1"/>
  <c r="I121" i="1"/>
  <c r="N131" i="1"/>
  <c r="F121" i="1"/>
  <c r="E121" i="1"/>
  <c r="M132" i="1"/>
  <c r="M131" i="1"/>
  <c r="N132" i="1"/>
  <c r="H122" i="1"/>
  <c r="H182" i="1" l="1"/>
  <c r="H183" i="1"/>
  <c r="J111" i="1" l="1"/>
  <c r="J110" i="1" s="1"/>
  <c r="K111" i="1"/>
  <c r="K110" i="1" s="1"/>
  <c r="I111" i="1"/>
  <c r="I110" i="1" s="1"/>
  <c r="E111" i="1"/>
  <c r="E110" i="1" s="1"/>
  <c r="F111" i="1"/>
  <c r="F110" i="1" s="1"/>
  <c r="D111" i="1"/>
  <c r="D110" i="1" s="1"/>
  <c r="J27" i="1"/>
  <c r="K27" i="1"/>
  <c r="I27" i="1"/>
  <c r="T43" i="1"/>
  <c r="T44" i="1"/>
  <c r="S43" i="1"/>
  <c r="S44" i="1"/>
  <c r="R44" i="1"/>
  <c r="Q44" i="1"/>
  <c r="P44" i="1"/>
  <c r="O44" i="1"/>
  <c r="H44" i="1"/>
  <c r="C44" i="1"/>
  <c r="J42" i="1"/>
  <c r="K42" i="1"/>
  <c r="I42" i="1"/>
  <c r="I40" i="1" s="1"/>
  <c r="E42" i="1"/>
  <c r="F42" i="1"/>
  <c r="F40" i="1" s="1"/>
  <c r="G42" i="1"/>
  <c r="D42" i="1"/>
  <c r="R43" i="1"/>
  <c r="Q43" i="1"/>
  <c r="P43" i="1"/>
  <c r="O43" i="1"/>
  <c r="H43" i="1"/>
  <c r="C43" i="1"/>
  <c r="J35" i="1"/>
  <c r="K35" i="1"/>
  <c r="I35" i="1"/>
  <c r="F35" i="1"/>
  <c r="E35" i="1"/>
  <c r="D35" i="1"/>
  <c r="T37" i="1"/>
  <c r="T38" i="1"/>
  <c r="T39" i="1"/>
  <c r="S37" i="1"/>
  <c r="S38" i="1"/>
  <c r="S39" i="1"/>
  <c r="R37" i="1"/>
  <c r="R38" i="1"/>
  <c r="R39" i="1"/>
  <c r="Q37" i="1"/>
  <c r="Q38" i="1"/>
  <c r="Q39" i="1"/>
  <c r="P37" i="1"/>
  <c r="P38" i="1"/>
  <c r="P39" i="1"/>
  <c r="O37" i="1"/>
  <c r="O38" i="1"/>
  <c r="O39" i="1"/>
  <c r="H36" i="1"/>
  <c r="H37" i="1"/>
  <c r="H38" i="1"/>
  <c r="H39" i="1"/>
  <c r="C37" i="1"/>
  <c r="C38" i="1"/>
  <c r="C39" i="1"/>
  <c r="T36" i="1"/>
  <c r="S36" i="1"/>
  <c r="R36" i="1"/>
  <c r="Q36" i="1"/>
  <c r="P36" i="1"/>
  <c r="O36" i="1"/>
  <c r="C36" i="1"/>
  <c r="Q42" i="1" l="1"/>
  <c r="N44" i="1"/>
  <c r="O42" i="1"/>
  <c r="P42" i="1"/>
  <c r="S42" i="1"/>
  <c r="E40" i="1"/>
  <c r="D40" i="1"/>
  <c r="K40" i="1"/>
  <c r="R42" i="1"/>
  <c r="J40" i="1"/>
  <c r="M44" i="1"/>
  <c r="N43" i="1"/>
  <c r="C42" i="1"/>
  <c r="T42" i="1"/>
  <c r="H42" i="1"/>
  <c r="M43" i="1"/>
  <c r="M39" i="1"/>
  <c r="M38" i="1"/>
  <c r="H35" i="1"/>
  <c r="M37" i="1"/>
  <c r="N36" i="1"/>
  <c r="N39" i="1"/>
  <c r="N38" i="1"/>
  <c r="N37" i="1"/>
  <c r="M36" i="1"/>
  <c r="M42" i="1" l="1"/>
  <c r="N42" i="1"/>
  <c r="J31" i="1" l="1"/>
  <c r="J26" i="1" s="1"/>
  <c r="K31" i="1"/>
  <c r="K26" i="1" s="1"/>
  <c r="I31" i="1"/>
  <c r="E31" i="1"/>
  <c r="F31" i="1"/>
  <c r="D31" i="1"/>
  <c r="T32" i="1"/>
  <c r="T33" i="1"/>
  <c r="S32" i="1"/>
  <c r="S33" i="1"/>
  <c r="R32" i="1"/>
  <c r="R33" i="1"/>
  <c r="Q33" i="1"/>
  <c r="Q32" i="1"/>
  <c r="P32" i="1"/>
  <c r="P33" i="1"/>
  <c r="O32" i="1"/>
  <c r="O33" i="1"/>
  <c r="H33" i="1"/>
  <c r="C33" i="1"/>
  <c r="H32" i="1"/>
  <c r="C32" i="1"/>
  <c r="O31" i="1" l="1"/>
  <c r="I26" i="1"/>
  <c r="M33" i="1"/>
  <c r="C31" i="1"/>
  <c r="N33" i="1"/>
  <c r="S31" i="1"/>
  <c r="R31" i="1"/>
  <c r="T31" i="1"/>
  <c r="Q31" i="1"/>
  <c r="P31" i="1"/>
  <c r="M32" i="1"/>
  <c r="N32" i="1"/>
  <c r="H31" i="1"/>
  <c r="T28" i="1"/>
  <c r="T29" i="1"/>
  <c r="T30" i="1"/>
  <c r="S28" i="1"/>
  <c r="S29" i="1"/>
  <c r="S30" i="1"/>
  <c r="R28" i="1"/>
  <c r="R29" i="1"/>
  <c r="R30" i="1"/>
  <c r="Q28" i="1"/>
  <c r="Q29" i="1"/>
  <c r="Q30" i="1"/>
  <c r="P28" i="1"/>
  <c r="P29" i="1"/>
  <c r="P30" i="1"/>
  <c r="O28" i="1"/>
  <c r="O29" i="1"/>
  <c r="O30" i="1"/>
  <c r="H30" i="1"/>
  <c r="C30" i="1"/>
  <c r="C28" i="1"/>
  <c r="C29" i="1"/>
  <c r="H28" i="1"/>
  <c r="H29" i="1"/>
  <c r="E27" i="1"/>
  <c r="E26" i="1" s="1"/>
  <c r="F27" i="1"/>
  <c r="F26" i="1" s="1"/>
  <c r="D27" i="1"/>
  <c r="D26" i="1" s="1"/>
  <c r="I149" i="1"/>
  <c r="D149" i="1"/>
  <c r="D143" i="1" s="1"/>
  <c r="C144" i="1"/>
  <c r="G137" i="5"/>
  <c r="J203" i="1"/>
  <c r="J202" i="1" s="1"/>
  <c r="K203" i="1"/>
  <c r="K202" i="1" s="1"/>
  <c r="I203" i="1"/>
  <c r="I202" i="1" s="1"/>
  <c r="E203" i="1"/>
  <c r="E202" i="1" s="1"/>
  <c r="F203" i="1"/>
  <c r="G203" i="1"/>
  <c r="D203" i="1"/>
  <c r="D202" i="1" s="1"/>
  <c r="C265" i="1"/>
  <c r="H265" i="1"/>
  <c r="O265" i="1"/>
  <c r="Q265" i="1"/>
  <c r="R265" i="1"/>
  <c r="S265" i="1"/>
  <c r="T265" i="1"/>
  <c r="T262" i="1"/>
  <c r="S262" i="1"/>
  <c r="R262" i="1"/>
  <c r="Q262" i="1"/>
  <c r="P262" i="1"/>
  <c r="O262" i="1"/>
  <c r="J260" i="1"/>
  <c r="K260" i="1"/>
  <c r="I260" i="1"/>
  <c r="E260" i="1"/>
  <c r="F260" i="1"/>
  <c r="D260" i="1"/>
  <c r="H262" i="1"/>
  <c r="C262" i="1"/>
  <c r="N31" i="1" l="1"/>
  <c r="N30" i="1"/>
  <c r="M31" i="1"/>
  <c r="M28" i="1"/>
  <c r="M29" i="1"/>
  <c r="N29" i="1"/>
  <c r="N28" i="1"/>
  <c r="M30" i="1"/>
  <c r="C203" i="1"/>
  <c r="H260" i="1"/>
  <c r="N262" i="1"/>
  <c r="N265" i="1"/>
  <c r="M265" i="1"/>
  <c r="M262" i="1"/>
  <c r="D214" i="1"/>
  <c r="J212" i="1"/>
  <c r="J211" i="1" s="1"/>
  <c r="K212" i="1"/>
  <c r="K211" i="1" s="1"/>
  <c r="I212" i="1"/>
  <c r="I211" i="1" s="1"/>
  <c r="E212" i="1"/>
  <c r="E211" i="1" s="1"/>
  <c r="F212" i="1"/>
  <c r="F211" i="1" s="1"/>
  <c r="D212" i="1"/>
  <c r="D211" i="1" s="1"/>
  <c r="H211" i="1" l="1"/>
  <c r="H212" i="1"/>
  <c r="G125" i="5" l="1"/>
  <c r="I134" i="4" l="1"/>
  <c r="G82" i="5" l="1"/>
  <c r="G96" i="8" l="1"/>
  <c r="E267" i="1" l="1"/>
  <c r="D267" i="1"/>
  <c r="I45" i="1" l="1"/>
  <c r="E45" i="1"/>
  <c r="D45" i="1"/>
  <c r="D182" i="1" l="1"/>
  <c r="C192" i="1"/>
  <c r="K180" i="1"/>
  <c r="F180" i="1"/>
  <c r="P162" i="1"/>
  <c r="O162" i="1"/>
  <c r="O163" i="1"/>
  <c r="P163" i="1"/>
  <c r="Q163" i="1"/>
  <c r="R163" i="1"/>
  <c r="H163" i="1"/>
  <c r="S163" i="1"/>
  <c r="T163" i="1"/>
  <c r="C163" i="1"/>
  <c r="C162" i="1"/>
  <c r="G158" i="1"/>
  <c r="H148" i="1"/>
  <c r="C183" i="1" l="1"/>
  <c r="M163" i="1"/>
  <c r="N163" i="1"/>
  <c r="Q185" i="1" l="1"/>
  <c r="R185" i="1"/>
  <c r="O185" i="1"/>
  <c r="P185" i="1"/>
  <c r="H185" i="1"/>
  <c r="C185" i="1"/>
  <c r="N185" i="1" l="1"/>
  <c r="M185" i="1"/>
  <c r="J84" i="1"/>
  <c r="E34" i="1" l="1"/>
  <c r="E25" i="1" s="1"/>
  <c r="E146" i="4" l="1"/>
  <c r="C114" i="1" l="1"/>
  <c r="I239" i="1" l="1"/>
  <c r="P232" i="1"/>
  <c r="O232" i="1"/>
  <c r="H232" i="1"/>
  <c r="C232" i="1"/>
  <c r="N232" i="1" l="1"/>
  <c r="M232" i="1"/>
  <c r="H206" i="1" l="1"/>
  <c r="H120" i="1"/>
  <c r="H88" i="1"/>
  <c r="P35" i="1"/>
  <c r="I143" i="1" l="1"/>
  <c r="H144" i="1"/>
  <c r="N144" i="1" s="1"/>
  <c r="K151" i="1"/>
  <c r="J151" i="1"/>
  <c r="E151" i="1"/>
  <c r="F151" i="1"/>
  <c r="F149" i="1" s="1"/>
  <c r="J143" i="1" l="1"/>
  <c r="J149" i="1"/>
  <c r="K143" i="1"/>
  <c r="K149" i="1"/>
  <c r="E149" i="1"/>
  <c r="E143" i="1" s="1"/>
  <c r="I137" i="4"/>
  <c r="J45" i="1" l="1"/>
  <c r="L45" i="1"/>
  <c r="K45" i="1"/>
  <c r="F45" i="1"/>
  <c r="C45" i="1" s="1"/>
  <c r="G45" i="1"/>
  <c r="K267" i="1" l="1"/>
  <c r="J267" i="1"/>
  <c r="I267" i="1"/>
  <c r="F267" i="1"/>
  <c r="O181" i="1"/>
  <c r="P181" i="1"/>
  <c r="Q181" i="1"/>
  <c r="R181" i="1"/>
  <c r="S181" i="1"/>
  <c r="T181" i="1"/>
  <c r="J180" i="1"/>
  <c r="I180" i="1"/>
  <c r="D180" i="1"/>
  <c r="H181" i="1"/>
  <c r="C181" i="1"/>
  <c r="C177" i="1"/>
  <c r="O180" i="1" l="1"/>
  <c r="C180" i="1"/>
  <c r="N181" i="1"/>
  <c r="M181" i="1"/>
  <c r="I214" i="1" l="1"/>
  <c r="O212" i="1"/>
  <c r="P212" i="1"/>
  <c r="Q212" i="1"/>
  <c r="R212" i="1"/>
  <c r="S212" i="1"/>
  <c r="T212" i="1"/>
  <c r="O213" i="1"/>
  <c r="P213" i="1"/>
  <c r="Q213" i="1"/>
  <c r="R213" i="1"/>
  <c r="S213" i="1"/>
  <c r="T213" i="1"/>
  <c r="H213" i="1"/>
  <c r="C212" i="1"/>
  <c r="C213" i="1"/>
  <c r="O119" i="1"/>
  <c r="P119" i="1"/>
  <c r="Q119" i="1"/>
  <c r="R119" i="1"/>
  <c r="S119" i="1"/>
  <c r="T119" i="1"/>
  <c r="H119" i="1"/>
  <c r="C119" i="1"/>
  <c r="L110" i="1"/>
  <c r="G110" i="1"/>
  <c r="N213" i="1" l="1"/>
  <c r="S211" i="1"/>
  <c r="N212" i="1"/>
  <c r="P211" i="1"/>
  <c r="M213" i="1"/>
  <c r="M212" i="1"/>
  <c r="T211" i="1"/>
  <c r="C211" i="1"/>
  <c r="M119" i="1"/>
  <c r="N119" i="1"/>
  <c r="C110" i="1"/>
  <c r="O187" i="1" l="1"/>
  <c r="P187" i="1"/>
  <c r="Q187" i="1"/>
  <c r="R187" i="1"/>
  <c r="S187" i="1"/>
  <c r="T187" i="1"/>
  <c r="H187" i="1"/>
  <c r="C187" i="1"/>
  <c r="N187" i="1" l="1"/>
  <c r="M187" i="1"/>
  <c r="O189" i="1" l="1"/>
  <c r="P189" i="1"/>
  <c r="Q189" i="1"/>
  <c r="R189" i="1"/>
  <c r="S189" i="1"/>
  <c r="T189" i="1"/>
  <c r="H189" i="1"/>
  <c r="C189" i="1"/>
  <c r="M189" i="1" l="1"/>
  <c r="N189" i="1"/>
  <c r="G96" i="4" l="1"/>
  <c r="G93" i="4" s="1"/>
  <c r="L96" i="4"/>
  <c r="N124" i="4"/>
  <c r="O124" i="4"/>
  <c r="P124" i="4"/>
  <c r="H124" i="4"/>
  <c r="C124" i="4"/>
  <c r="C96" i="4" l="1"/>
  <c r="M124" i="4"/>
  <c r="N19" i="4" l="1"/>
  <c r="G175" i="5"/>
  <c r="G176" i="5"/>
  <c r="G177" i="5"/>
  <c r="G170" i="5"/>
  <c r="G171" i="5"/>
  <c r="G179" i="5"/>
  <c r="G178" i="5"/>
  <c r="G173" i="5"/>
  <c r="G172" i="5"/>
  <c r="G168" i="5"/>
  <c r="G33" i="5"/>
  <c r="G32" i="5"/>
  <c r="G37" i="5"/>
  <c r="G36" i="5"/>
  <c r="G35" i="5"/>
  <c r="G41" i="5"/>
  <c r="G62" i="5"/>
  <c r="G29" i="5"/>
  <c r="G26" i="5"/>
  <c r="G27" i="5"/>
  <c r="G18" i="5"/>
  <c r="G19" i="5"/>
  <c r="G24" i="5"/>
  <c r="G23" i="5"/>
  <c r="G22" i="5"/>
  <c r="G20" i="5"/>
  <c r="G17" i="5"/>
  <c r="G16" i="5"/>
  <c r="G15" i="5"/>
  <c r="G14" i="5"/>
  <c r="G13" i="5"/>
  <c r="G130" i="8" l="1"/>
  <c r="G129" i="8"/>
  <c r="G128" i="8"/>
  <c r="G114" i="8"/>
  <c r="G113" i="8"/>
  <c r="G110" i="8"/>
  <c r="G107" i="8"/>
  <c r="G106" i="8"/>
  <c r="G122" i="8"/>
  <c r="G121" i="8"/>
  <c r="G95" i="8"/>
  <c r="G88" i="8"/>
  <c r="G85" i="8"/>
  <c r="G86" i="8"/>
  <c r="G87" i="8"/>
  <c r="G103" i="8"/>
  <c r="G102" i="8"/>
  <c r="G74" i="8"/>
  <c r="G72" i="8"/>
  <c r="G67" i="8"/>
  <c r="G68" i="8"/>
  <c r="G82" i="8"/>
  <c r="G81" i="8"/>
  <c r="G28" i="8"/>
  <c r="G29" i="8"/>
  <c r="G30" i="8"/>
  <c r="G31" i="8"/>
  <c r="G32" i="8"/>
  <c r="G40" i="8"/>
  <c r="G38" i="8"/>
  <c r="G39" i="8"/>
  <c r="G34" i="8"/>
  <c r="G37" i="8"/>
  <c r="G36" i="8"/>
  <c r="G162" i="5"/>
  <c r="G160" i="5"/>
  <c r="G155" i="5"/>
  <c r="G156" i="5"/>
  <c r="G163" i="5"/>
  <c r="G161" i="5"/>
  <c r="G157" i="5"/>
  <c r="G42" i="5"/>
  <c r="G45" i="5"/>
  <c r="G46" i="5"/>
  <c r="G47" i="5"/>
  <c r="G48" i="5"/>
  <c r="G50" i="5"/>
  <c r="G51" i="5"/>
  <c r="G145" i="5" l="1"/>
  <c r="G146" i="5"/>
  <c r="G148" i="5"/>
  <c r="G147" i="5"/>
  <c r="G143" i="5"/>
  <c r="G140" i="5"/>
  <c r="G138" i="5"/>
  <c r="G132" i="5"/>
  <c r="G139" i="5"/>
  <c r="G136" i="5"/>
  <c r="G135" i="5"/>
  <c r="G134" i="5"/>
  <c r="G150" i="5"/>
  <c r="G81" i="5"/>
  <c r="G9" i="5"/>
  <c r="G10" i="5"/>
  <c r="G8" i="5"/>
  <c r="G7" i="5"/>
  <c r="G54" i="5"/>
  <c r="G55" i="5"/>
  <c r="G57" i="5"/>
  <c r="G53" i="5"/>
  <c r="L244" i="1"/>
  <c r="R211" i="1" l="1"/>
  <c r="Q211" i="1"/>
  <c r="O211" i="1"/>
  <c r="G98" i="5"/>
  <c r="G97" i="5"/>
  <c r="G89" i="5"/>
  <c r="G85" i="5"/>
  <c r="G84" i="5"/>
  <c r="G86" i="5"/>
  <c r="G87" i="5"/>
  <c r="G88" i="5"/>
  <c r="G91" i="5"/>
  <c r="G90" i="5"/>
  <c r="M211" i="1" l="1"/>
  <c r="N211" i="1"/>
  <c r="L144" i="1"/>
  <c r="G144" i="1"/>
  <c r="F148" i="1"/>
  <c r="F143" i="1" s="1"/>
  <c r="C208" i="1"/>
  <c r="H208" i="1"/>
  <c r="O208" i="1"/>
  <c r="P208" i="1"/>
  <c r="Q208" i="1"/>
  <c r="R208" i="1"/>
  <c r="S208" i="1"/>
  <c r="T208" i="1"/>
  <c r="C148" i="1" l="1"/>
  <c r="M208" i="1"/>
  <c r="N208" i="1"/>
  <c r="G63" i="8" l="1"/>
  <c r="G62" i="8"/>
  <c r="G60" i="8"/>
  <c r="G58" i="8"/>
  <c r="G57" i="8"/>
  <c r="G56" i="8"/>
  <c r="G53" i="8"/>
  <c r="G48" i="8"/>
  <c r="G51" i="8" l="1"/>
  <c r="G50" i="8"/>
  <c r="G49" i="8"/>
  <c r="G47" i="8"/>
  <c r="G44" i="8"/>
  <c r="G43" i="8"/>
  <c r="G18" i="8"/>
  <c r="G17" i="8"/>
  <c r="G14" i="8"/>
  <c r="G10" i="8"/>
  <c r="G11" i="8"/>
  <c r="G12" i="8"/>
  <c r="G8" i="8"/>
  <c r="G25" i="8"/>
  <c r="G24" i="8"/>
  <c r="C89" i="1" l="1"/>
  <c r="H89" i="1"/>
  <c r="O89" i="1"/>
  <c r="P89" i="1"/>
  <c r="Q89" i="1"/>
  <c r="R89" i="1"/>
  <c r="S89" i="1"/>
  <c r="T89" i="1"/>
  <c r="C97" i="1"/>
  <c r="H97" i="1"/>
  <c r="O97" i="1"/>
  <c r="P97" i="1"/>
  <c r="Q97" i="1"/>
  <c r="R97" i="1"/>
  <c r="S97" i="1"/>
  <c r="T97" i="1"/>
  <c r="N89" i="1" l="1"/>
  <c r="M89" i="1"/>
  <c r="N97" i="1"/>
  <c r="M97" i="1"/>
  <c r="C81" i="1" l="1"/>
  <c r="H81" i="1"/>
  <c r="O81" i="1"/>
  <c r="P81" i="1"/>
  <c r="Q81" i="1"/>
  <c r="R81" i="1"/>
  <c r="S81" i="1"/>
  <c r="T81" i="1"/>
  <c r="M81" i="1" l="1"/>
  <c r="N81" i="1"/>
  <c r="C71" i="1" l="1"/>
  <c r="H71" i="1"/>
  <c r="O71" i="1"/>
  <c r="P71" i="1"/>
  <c r="Q71" i="1"/>
  <c r="R71" i="1"/>
  <c r="S71" i="1"/>
  <c r="T71" i="1"/>
  <c r="C69" i="1"/>
  <c r="H69" i="1"/>
  <c r="O69" i="1"/>
  <c r="P69" i="1"/>
  <c r="Q69" i="1"/>
  <c r="R69" i="1"/>
  <c r="S69" i="1"/>
  <c r="T69" i="1"/>
  <c r="N69" i="1" l="1"/>
  <c r="N71" i="1"/>
  <c r="M69" i="1"/>
  <c r="M71" i="1"/>
  <c r="G138" i="8"/>
  <c r="G134" i="8"/>
  <c r="G135" i="8"/>
  <c r="G136" i="8"/>
  <c r="G133" i="8"/>
  <c r="N20" i="4" l="1"/>
  <c r="O20" i="4"/>
  <c r="P20" i="4"/>
  <c r="N21" i="4"/>
  <c r="O21" i="4"/>
  <c r="P21" i="4"/>
  <c r="O19" i="4"/>
  <c r="P19" i="4"/>
  <c r="J137" i="1" l="1"/>
  <c r="K137" i="1"/>
  <c r="L137" i="1"/>
  <c r="I137" i="1"/>
  <c r="D139" i="1"/>
  <c r="D136" i="1" s="1"/>
  <c r="T52" i="1"/>
  <c r="S52" i="1"/>
  <c r="R52" i="1"/>
  <c r="Q52" i="1"/>
  <c r="P52" i="1"/>
  <c r="O52" i="1"/>
  <c r="H52" i="1"/>
  <c r="C52" i="1"/>
  <c r="M52" i="1" l="1"/>
  <c r="N52" i="1"/>
  <c r="G103" i="5" l="1"/>
  <c r="G104" i="5"/>
  <c r="G101" i="5"/>
  <c r="G94" i="5"/>
  <c r="G95" i="5"/>
  <c r="G93" i="5"/>
  <c r="G123" i="5" l="1"/>
  <c r="G122" i="5"/>
  <c r="G120" i="5"/>
  <c r="G116" i="5"/>
  <c r="G115" i="5"/>
  <c r="G112" i="5"/>
  <c r="G74" i="5"/>
  <c r="G73" i="5"/>
  <c r="G72" i="5"/>
  <c r="G70" i="5" l="1"/>
  <c r="G69" i="5"/>
  <c r="G67" i="5"/>
  <c r="G66" i="5"/>
  <c r="G65" i="5"/>
  <c r="L133" i="1" l="1"/>
  <c r="G133" i="1"/>
  <c r="L121" i="1" l="1"/>
  <c r="G121" i="1"/>
  <c r="E75" i="4" l="1"/>
  <c r="E72" i="4" s="1"/>
  <c r="L176" i="1" l="1"/>
  <c r="O177" i="1"/>
  <c r="P177" i="1"/>
  <c r="Q177" i="1"/>
  <c r="R177" i="1"/>
  <c r="S177" i="1"/>
  <c r="T177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H173" i="1"/>
  <c r="C173" i="1"/>
  <c r="N177" i="1" l="1"/>
  <c r="N173" i="1"/>
  <c r="M177" i="1"/>
  <c r="M173" i="1"/>
  <c r="C194" i="1" l="1"/>
  <c r="H194" i="1"/>
  <c r="O194" i="1"/>
  <c r="P194" i="1"/>
  <c r="Q194" i="1"/>
  <c r="R194" i="1"/>
  <c r="S194" i="1"/>
  <c r="T194" i="1"/>
  <c r="R192" i="1"/>
  <c r="P192" i="1"/>
  <c r="N194" i="1" l="1"/>
  <c r="M194" i="1"/>
  <c r="I60" i="1" l="1"/>
  <c r="Q123" i="1"/>
  <c r="Q124" i="1"/>
  <c r="Q125" i="1"/>
  <c r="R120" i="1"/>
  <c r="T271" i="1"/>
  <c r="T270" i="1"/>
  <c r="T269" i="1"/>
  <c r="T268" i="1"/>
  <c r="T266" i="1"/>
  <c r="T264" i="1"/>
  <c r="T261" i="1"/>
  <c r="T258" i="1"/>
  <c r="T256" i="1"/>
  <c r="T252" i="1"/>
  <c r="T251" i="1"/>
  <c r="T250" i="1"/>
  <c r="T247" i="1"/>
  <c r="T245" i="1"/>
  <c r="T242" i="1"/>
  <c r="T241" i="1"/>
  <c r="T238" i="1"/>
  <c r="T236" i="1"/>
  <c r="T235" i="1"/>
  <c r="T234" i="1"/>
  <c r="T230" i="1"/>
  <c r="T229" i="1"/>
  <c r="T228" i="1"/>
  <c r="T227" i="1"/>
  <c r="T226" i="1"/>
  <c r="T225" i="1"/>
  <c r="T224" i="1"/>
  <c r="T223" i="1"/>
  <c r="T222" i="1"/>
  <c r="T221" i="1"/>
  <c r="T219" i="1"/>
  <c r="T218" i="1"/>
  <c r="T217" i="1"/>
  <c r="T216" i="1"/>
  <c r="T215" i="1"/>
  <c r="T209" i="1"/>
  <c r="T207" i="1"/>
  <c r="T206" i="1"/>
  <c r="T205" i="1"/>
  <c r="T204" i="1"/>
  <c r="T203" i="1"/>
  <c r="T201" i="1"/>
  <c r="T200" i="1"/>
  <c r="T199" i="1"/>
  <c r="T196" i="1"/>
  <c r="T192" i="1"/>
  <c r="T191" i="1"/>
  <c r="T190" i="1"/>
  <c r="T188" i="1"/>
  <c r="T184" i="1"/>
  <c r="T174" i="1"/>
  <c r="T170" i="1"/>
  <c r="T169" i="1"/>
  <c r="T168" i="1"/>
  <c r="T167" i="1"/>
  <c r="T162" i="1"/>
  <c r="T161" i="1"/>
  <c r="T160" i="1"/>
  <c r="T159" i="1"/>
  <c r="T157" i="1"/>
  <c r="T156" i="1"/>
  <c r="T155" i="1"/>
  <c r="T154" i="1"/>
  <c r="T153" i="1"/>
  <c r="T152" i="1"/>
  <c r="T150" i="1"/>
  <c r="T149" i="1"/>
  <c r="T147" i="1"/>
  <c r="T146" i="1"/>
  <c r="T145" i="1"/>
  <c r="T142" i="1"/>
  <c r="T141" i="1"/>
  <c r="T138" i="1"/>
  <c r="T134" i="1"/>
  <c r="T130" i="1"/>
  <c r="T129" i="1"/>
  <c r="T128" i="1"/>
  <c r="T127" i="1"/>
  <c r="T126" i="1"/>
  <c r="T125" i="1"/>
  <c r="T124" i="1"/>
  <c r="T123" i="1"/>
  <c r="T122" i="1"/>
  <c r="T120" i="1"/>
  <c r="T118" i="1"/>
  <c r="T117" i="1"/>
  <c r="T115" i="1"/>
  <c r="T114" i="1"/>
  <c r="T113" i="1"/>
  <c r="T112" i="1"/>
  <c r="T111" i="1"/>
  <c r="T108" i="1"/>
  <c r="T105" i="1"/>
  <c r="T102" i="1"/>
  <c r="T99" i="1"/>
  <c r="T96" i="1"/>
  <c r="T95" i="1"/>
  <c r="T94" i="1"/>
  <c r="T93" i="1"/>
  <c r="T92" i="1"/>
  <c r="T91" i="1"/>
  <c r="T90" i="1"/>
  <c r="T88" i="1"/>
  <c r="T87" i="1"/>
  <c r="T86" i="1"/>
  <c r="T85" i="1"/>
  <c r="T83" i="1"/>
  <c r="T82" i="1"/>
  <c r="T80" i="1"/>
  <c r="T79" i="1"/>
  <c r="T78" i="1"/>
  <c r="T77" i="1"/>
  <c r="T76" i="1"/>
  <c r="T75" i="1"/>
  <c r="T74" i="1"/>
  <c r="T73" i="1"/>
  <c r="T70" i="1"/>
  <c r="T68" i="1"/>
  <c r="T65" i="1"/>
  <c r="T63" i="1"/>
  <c r="T62" i="1"/>
  <c r="T59" i="1"/>
  <c r="T57" i="1"/>
  <c r="T55" i="1"/>
  <c r="T53" i="1"/>
  <c r="T51" i="1"/>
  <c r="T50" i="1"/>
  <c r="T49" i="1"/>
  <c r="T46" i="1"/>
  <c r="T41" i="1"/>
  <c r="T35" i="1"/>
  <c r="T27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7" i="1"/>
  <c r="R35" i="1"/>
  <c r="R41" i="1"/>
  <c r="R46" i="1"/>
  <c r="R49" i="1"/>
  <c r="R50" i="1"/>
  <c r="R51" i="1"/>
  <c r="R53" i="1"/>
  <c r="R55" i="1"/>
  <c r="R57" i="1"/>
  <c r="R59" i="1"/>
  <c r="R62" i="1"/>
  <c r="R63" i="1"/>
  <c r="R65" i="1"/>
  <c r="R68" i="1"/>
  <c r="R70" i="1"/>
  <c r="R73" i="1"/>
  <c r="R74" i="1"/>
  <c r="R75" i="1"/>
  <c r="R76" i="1"/>
  <c r="R77" i="1"/>
  <c r="R78" i="1"/>
  <c r="R79" i="1"/>
  <c r="R80" i="1"/>
  <c r="R82" i="1"/>
  <c r="R83" i="1"/>
  <c r="R85" i="1"/>
  <c r="R86" i="1"/>
  <c r="R87" i="1"/>
  <c r="R88" i="1"/>
  <c r="R90" i="1"/>
  <c r="R91" i="1"/>
  <c r="R92" i="1"/>
  <c r="R93" i="1"/>
  <c r="R94" i="1"/>
  <c r="R95" i="1"/>
  <c r="R96" i="1"/>
  <c r="R99" i="1"/>
  <c r="R102" i="1"/>
  <c r="R105" i="1"/>
  <c r="R108" i="1"/>
  <c r="R111" i="1"/>
  <c r="R112" i="1"/>
  <c r="R113" i="1"/>
  <c r="R114" i="1"/>
  <c r="R115" i="1"/>
  <c r="R117" i="1"/>
  <c r="R118" i="1"/>
  <c r="R123" i="1"/>
  <c r="R124" i="1"/>
  <c r="R125" i="1"/>
  <c r="R126" i="1"/>
  <c r="R127" i="1"/>
  <c r="R128" i="1"/>
  <c r="R129" i="1"/>
  <c r="R130" i="1"/>
  <c r="R134" i="1"/>
  <c r="R138" i="1"/>
  <c r="R141" i="1"/>
  <c r="R142" i="1"/>
  <c r="R145" i="1"/>
  <c r="R146" i="1"/>
  <c r="R147" i="1"/>
  <c r="R149" i="1"/>
  <c r="R150" i="1"/>
  <c r="R152" i="1"/>
  <c r="R153" i="1"/>
  <c r="R154" i="1"/>
  <c r="R155" i="1"/>
  <c r="R156" i="1"/>
  <c r="R157" i="1"/>
  <c r="R159" i="1"/>
  <c r="R160" i="1"/>
  <c r="R161" i="1"/>
  <c r="R162" i="1"/>
  <c r="R167" i="1"/>
  <c r="R168" i="1"/>
  <c r="R169" i="1"/>
  <c r="R170" i="1"/>
  <c r="R174" i="1"/>
  <c r="R184" i="1"/>
  <c r="R188" i="1"/>
  <c r="R190" i="1"/>
  <c r="R191" i="1"/>
  <c r="R196" i="1"/>
  <c r="R199" i="1"/>
  <c r="R200" i="1"/>
  <c r="R201" i="1"/>
  <c r="R203" i="1"/>
  <c r="R204" i="1"/>
  <c r="R205" i="1"/>
  <c r="R206" i="1"/>
  <c r="R207" i="1"/>
  <c r="R209" i="1"/>
  <c r="R215" i="1"/>
  <c r="R216" i="1"/>
  <c r="R217" i="1"/>
  <c r="R218" i="1"/>
  <c r="R219" i="1"/>
  <c r="R221" i="1"/>
  <c r="R222" i="1"/>
  <c r="R223" i="1"/>
  <c r="R224" i="1"/>
  <c r="R225" i="1"/>
  <c r="R226" i="1"/>
  <c r="R227" i="1"/>
  <c r="R228" i="1"/>
  <c r="R229" i="1"/>
  <c r="R230" i="1"/>
  <c r="R234" i="1"/>
  <c r="R235" i="1"/>
  <c r="R236" i="1"/>
  <c r="R238" i="1"/>
  <c r="R241" i="1"/>
  <c r="R242" i="1"/>
  <c r="R245" i="1"/>
  <c r="R247" i="1"/>
  <c r="R250" i="1"/>
  <c r="R251" i="1"/>
  <c r="R252" i="1"/>
  <c r="R256" i="1"/>
  <c r="R258" i="1"/>
  <c r="R261" i="1"/>
  <c r="R264" i="1"/>
  <c r="R266" i="1"/>
  <c r="R268" i="1"/>
  <c r="R269" i="1"/>
  <c r="R270" i="1"/>
  <c r="R271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7" i="1"/>
  <c r="P41" i="1"/>
  <c r="P46" i="1"/>
  <c r="P49" i="1"/>
  <c r="P50" i="1"/>
  <c r="P51" i="1"/>
  <c r="P53" i="1"/>
  <c r="P55" i="1"/>
  <c r="P57" i="1"/>
  <c r="P59" i="1"/>
  <c r="P62" i="1"/>
  <c r="P63" i="1"/>
  <c r="P65" i="1"/>
  <c r="P68" i="1"/>
  <c r="P70" i="1"/>
  <c r="P73" i="1"/>
  <c r="P74" i="1"/>
  <c r="P76" i="1"/>
  <c r="P77" i="1"/>
  <c r="P78" i="1"/>
  <c r="P79" i="1"/>
  <c r="P80" i="1"/>
  <c r="P82" i="1"/>
  <c r="P83" i="1"/>
  <c r="P85" i="1"/>
  <c r="P86" i="1"/>
  <c r="P88" i="1"/>
  <c r="P90" i="1"/>
  <c r="P91" i="1"/>
  <c r="P92" i="1"/>
  <c r="P93" i="1"/>
  <c r="P94" i="1"/>
  <c r="P96" i="1"/>
  <c r="P99" i="1"/>
  <c r="P102" i="1"/>
  <c r="P105" i="1"/>
  <c r="P108" i="1"/>
  <c r="P111" i="1"/>
  <c r="P112" i="1"/>
  <c r="P113" i="1"/>
  <c r="P114" i="1"/>
  <c r="P115" i="1"/>
  <c r="P117" i="1"/>
  <c r="P118" i="1"/>
  <c r="P120" i="1"/>
  <c r="P122" i="1"/>
  <c r="P123" i="1"/>
  <c r="P124" i="1"/>
  <c r="P125" i="1"/>
  <c r="P126" i="1"/>
  <c r="P127" i="1"/>
  <c r="P128" i="1"/>
  <c r="P129" i="1"/>
  <c r="P130" i="1"/>
  <c r="P134" i="1"/>
  <c r="P138" i="1"/>
  <c r="P141" i="1"/>
  <c r="P142" i="1"/>
  <c r="P145" i="1"/>
  <c r="P146" i="1"/>
  <c r="P147" i="1"/>
  <c r="P149" i="1"/>
  <c r="P150" i="1"/>
  <c r="P152" i="1"/>
  <c r="P153" i="1"/>
  <c r="P154" i="1"/>
  <c r="P155" i="1"/>
  <c r="P156" i="1"/>
  <c r="P157" i="1"/>
  <c r="P159" i="1"/>
  <c r="P160" i="1"/>
  <c r="P161" i="1"/>
  <c r="P167" i="1"/>
  <c r="P168" i="1"/>
  <c r="P169" i="1"/>
  <c r="P170" i="1"/>
  <c r="P174" i="1"/>
  <c r="P184" i="1"/>
  <c r="P188" i="1"/>
  <c r="P190" i="1"/>
  <c r="P191" i="1"/>
  <c r="P196" i="1"/>
  <c r="P199" i="1"/>
  <c r="P200" i="1"/>
  <c r="P201" i="1"/>
  <c r="P203" i="1"/>
  <c r="P204" i="1"/>
  <c r="P205" i="1"/>
  <c r="P206" i="1"/>
  <c r="P207" i="1"/>
  <c r="P209" i="1"/>
  <c r="P215" i="1"/>
  <c r="P216" i="1"/>
  <c r="P217" i="1"/>
  <c r="P218" i="1"/>
  <c r="P219" i="1"/>
  <c r="P221" i="1"/>
  <c r="P222" i="1"/>
  <c r="P223" i="1"/>
  <c r="P224" i="1"/>
  <c r="P226" i="1"/>
  <c r="P227" i="1"/>
  <c r="P228" i="1"/>
  <c r="P229" i="1"/>
  <c r="P230" i="1"/>
  <c r="P234" i="1"/>
  <c r="P235" i="1"/>
  <c r="P236" i="1"/>
  <c r="P238" i="1"/>
  <c r="P241" i="1"/>
  <c r="P242" i="1"/>
  <c r="P245" i="1"/>
  <c r="P247" i="1"/>
  <c r="P250" i="1"/>
  <c r="P251" i="1"/>
  <c r="P252" i="1"/>
  <c r="P256" i="1"/>
  <c r="P258" i="1"/>
  <c r="P261" i="1"/>
  <c r="P264" i="1"/>
  <c r="P266" i="1"/>
  <c r="P268" i="1"/>
  <c r="P269" i="1"/>
  <c r="P270" i="1"/>
  <c r="P271" i="1"/>
  <c r="O46" i="1"/>
  <c r="Q46" i="1"/>
  <c r="S46" i="1"/>
  <c r="R244" i="1" l="1"/>
  <c r="H196" i="1"/>
  <c r="C196" i="1"/>
  <c r="H157" i="1"/>
  <c r="C157" i="1"/>
  <c r="P244" i="1" l="1"/>
  <c r="T244" i="1"/>
  <c r="N157" i="1"/>
  <c r="N196" i="1"/>
  <c r="S10" i="1" l="1"/>
  <c r="P87" i="1" l="1"/>
  <c r="P75" i="1" l="1"/>
  <c r="P95" i="1"/>
  <c r="P144" i="1" l="1"/>
  <c r="T144" i="1"/>
  <c r="R144" i="1"/>
  <c r="F146" i="4" l="1"/>
  <c r="G147" i="4"/>
  <c r="G146" i="4" s="1"/>
  <c r="N135" i="4"/>
  <c r="O135" i="4"/>
  <c r="P135" i="4"/>
  <c r="N103" i="4"/>
  <c r="O103" i="4"/>
  <c r="P103" i="4"/>
  <c r="N68" i="4"/>
  <c r="O68" i="4"/>
  <c r="P68" i="4"/>
  <c r="L38" i="4"/>
  <c r="G38" i="4"/>
  <c r="J18" i="4"/>
  <c r="K18" i="4"/>
  <c r="L18" i="4"/>
  <c r="G18" i="4"/>
  <c r="J16" i="4"/>
  <c r="J15" i="4" s="1"/>
  <c r="K16" i="4"/>
  <c r="L16" i="4"/>
  <c r="E16" i="4"/>
  <c r="E15" i="4" s="1"/>
  <c r="F16" i="4"/>
  <c r="F15" i="4" s="1"/>
  <c r="G16" i="4"/>
  <c r="J10" i="4"/>
  <c r="K10" i="4"/>
  <c r="L10" i="4"/>
  <c r="E10" i="4"/>
  <c r="F10" i="4"/>
  <c r="G10" i="4"/>
  <c r="N17" i="4"/>
  <c r="O17" i="4"/>
  <c r="P17" i="4"/>
  <c r="L15" i="4" l="1"/>
  <c r="K15" i="4"/>
  <c r="H11" i="1"/>
  <c r="H12" i="1"/>
  <c r="H13" i="1"/>
  <c r="H14" i="1"/>
  <c r="H15" i="1"/>
  <c r="H16" i="1"/>
  <c r="H17" i="1"/>
  <c r="H18" i="1"/>
  <c r="H19" i="1"/>
  <c r="H20" i="1"/>
  <c r="H21" i="1"/>
  <c r="H22" i="1"/>
  <c r="H27" i="1"/>
  <c r="H41" i="1"/>
  <c r="H46" i="1"/>
  <c r="H49" i="1"/>
  <c r="H50" i="1"/>
  <c r="H51" i="1"/>
  <c r="H53" i="1"/>
  <c r="H55" i="1"/>
  <c r="H57" i="1"/>
  <c r="H59" i="1"/>
  <c r="H62" i="1"/>
  <c r="H63" i="1"/>
  <c r="H65" i="1"/>
  <c r="H68" i="1"/>
  <c r="H70" i="1"/>
  <c r="H73" i="1"/>
  <c r="H74" i="1"/>
  <c r="H75" i="1"/>
  <c r="H76" i="1"/>
  <c r="H77" i="1"/>
  <c r="H78" i="1"/>
  <c r="H79" i="1"/>
  <c r="H80" i="1"/>
  <c r="H82" i="1"/>
  <c r="H83" i="1"/>
  <c r="H85" i="1"/>
  <c r="H86" i="1"/>
  <c r="H87" i="1"/>
  <c r="H90" i="1"/>
  <c r="H91" i="1"/>
  <c r="H92" i="1"/>
  <c r="H93" i="1"/>
  <c r="H94" i="1"/>
  <c r="H95" i="1"/>
  <c r="H96" i="1"/>
  <c r="H99" i="1"/>
  <c r="H102" i="1"/>
  <c r="H105" i="1"/>
  <c r="H108" i="1"/>
  <c r="H111" i="1"/>
  <c r="H112" i="1"/>
  <c r="H113" i="1"/>
  <c r="H114" i="1"/>
  <c r="H115" i="1"/>
  <c r="H117" i="1"/>
  <c r="H118" i="1"/>
  <c r="H123" i="1"/>
  <c r="H124" i="1"/>
  <c r="H125" i="1"/>
  <c r="H126" i="1"/>
  <c r="H127" i="1"/>
  <c r="H128" i="1"/>
  <c r="H129" i="1"/>
  <c r="H130" i="1"/>
  <c r="H134" i="1"/>
  <c r="H138" i="1"/>
  <c r="H141" i="1"/>
  <c r="H142" i="1"/>
  <c r="H145" i="1"/>
  <c r="H146" i="1"/>
  <c r="H147" i="1"/>
  <c r="H149" i="1"/>
  <c r="H150" i="1"/>
  <c r="H152" i="1"/>
  <c r="H153" i="1"/>
  <c r="H154" i="1"/>
  <c r="H155" i="1"/>
  <c r="H156" i="1"/>
  <c r="H159" i="1"/>
  <c r="H160" i="1"/>
  <c r="H161" i="1"/>
  <c r="H162" i="1"/>
  <c r="H167" i="1"/>
  <c r="H168" i="1"/>
  <c r="H169" i="1"/>
  <c r="H170" i="1"/>
  <c r="H171" i="1"/>
  <c r="H172" i="1"/>
  <c r="H174" i="1"/>
  <c r="H188" i="1"/>
  <c r="H190" i="1"/>
  <c r="H191" i="1"/>
  <c r="H192" i="1"/>
  <c r="H199" i="1"/>
  <c r="H200" i="1"/>
  <c r="H201" i="1"/>
  <c r="H203" i="1"/>
  <c r="H204" i="1"/>
  <c r="H205" i="1"/>
  <c r="H207" i="1"/>
  <c r="H209" i="1"/>
  <c r="H215" i="1"/>
  <c r="H216" i="1"/>
  <c r="H217" i="1"/>
  <c r="H218" i="1"/>
  <c r="H219" i="1"/>
  <c r="H221" i="1"/>
  <c r="H222" i="1"/>
  <c r="H223" i="1"/>
  <c r="H224" i="1"/>
  <c r="H225" i="1"/>
  <c r="H226" i="1"/>
  <c r="H227" i="1"/>
  <c r="H228" i="1"/>
  <c r="H229" i="1"/>
  <c r="H230" i="1"/>
  <c r="H234" i="1"/>
  <c r="H235" i="1"/>
  <c r="H236" i="1"/>
  <c r="H238" i="1"/>
  <c r="H241" i="1"/>
  <c r="H242" i="1"/>
  <c r="H247" i="1"/>
  <c r="H250" i="1"/>
  <c r="H251" i="1"/>
  <c r="H252" i="1"/>
  <c r="H258" i="1"/>
  <c r="H261" i="1"/>
  <c r="H264" i="1"/>
  <c r="H266" i="1"/>
  <c r="C11" i="1"/>
  <c r="C12" i="1"/>
  <c r="C13" i="1"/>
  <c r="C14" i="1"/>
  <c r="C15" i="1"/>
  <c r="C16" i="1"/>
  <c r="C17" i="1"/>
  <c r="C18" i="1"/>
  <c r="C19" i="1"/>
  <c r="C20" i="1"/>
  <c r="C21" i="1"/>
  <c r="C22" i="1"/>
  <c r="C27" i="1"/>
  <c r="C35" i="1"/>
  <c r="N35" i="1" s="1"/>
  <c r="C41" i="1"/>
  <c r="C46" i="1"/>
  <c r="C49" i="1"/>
  <c r="C50" i="1"/>
  <c r="C51" i="1"/>
  <c r="C53" i="1"/>
  <c r="C55" i="1"/>
  <c r="C57" i="1"/>
  <c r="C59" i="1"/>
  <c r="C62" i="1"/>
  <c r="C63" i="1"/>
  <c r="C65" i="1"/>
  <c r="C68" i="1"/>
  <c r="C70" i="1"/>
  <c r="C73" i="1"/>
  <c r="C74" i="1"/>
  <c r="C75" i="1"/>
  <c r="C76" i="1"/>
  <c r="C77" i="1"/>
  <c r="C78" i="1"/>
  <c r="C79" i="1"/>
  <c r="C80" i="1"/>
  <c r="C82" i="1"/>
  <c r="C83" i="1"/>
  <c r="C85" i="1"/>
  <c r="C86" i="1"/>
  <c r="C87" i="1"/>
  <c r="C88" i="1"/>
  <c r="C90" i="1"/>
  <c r="C91" i="1"/>
  <c r="C92" i="1"/>
  <c r="C93" i="1"/>
  <c r="C94" i="1"/>
  <c r="C95" i="1"/>
  <c r="C96" i="1"/>
  <c r="C99" i="1"/>
  <c r="C102" i="1"/>
  <c r="C105" i="1"/>
  <c r="C108" i="1"/>
  <c r="C111" i="1"/>
  <c r="N111" i="1" s="1"/>
  <c r="C112" i="1"/>
  <c r="C113" i="1"/>
  <c r="C115" i="1"/>
  <c r="C117" i="1"/>
  <c r="C118" i="1"/>
  <c r="C120" i="1"/>
  <c r="C123" i="1"/>
  <c r="N123" i="1" s="1"/>
  <c r="C124" i="1"/>
  <c r="C125" i="1"/>
  <c r="C126" i="1"/>
  <c r="C127" i="1"/>
  <c r="C128" i="1"/>
  <c r="C129" i="1"/>
  <c r="C130" i="1"/>
  <c r="C134" i="1"/>
  <c r="C138" i="1"/>
  <c r="C141" i="1"/>
  <c r="C142" i="1"/>
  <c r="C145" i="1"/>
  <c r="C146" i="1"/>
  <c r="C147" i="1"/>
  <c r="C149" i="1"/>
  <c r="C150" i="1"/>
  <c r="N150" i="1" s="1"/>
  <c r="C152" i="1"/>
  <c r="C153" i="1"/>
  <c r="C154" i="1"/>
  <c r="C155" i="1"/>
  <c r="C156" i="1"/>
  <c r="C159" i="1"/>
  <c r="C160" i="1"/>
  <c r="C161" i="1"/>
  <c r="C167" i="1"/>
  <c r="C168" i="1"/>
  <c r="C169" i="1"/>
  <c r="C170" i="1"/>
  <c r="C171" i="1"/>
  <c r="C172" i="1"/>
  <c r="C174" i="1"/>
  <c r="C184" i="1"/>
  <c r="C188" i="1"/>
  <c r="C190" i="1"/>
  <c r="C191" i="1"/>
  <c r="C199" i="1"/>
  <c r="C200" i="1"/>
  <c r="C201" i="1"/>
  <c r="C204" i="1"/>
  <c r="N204" i="1" s="1"/>
  <c r="C205" i="1"/>
  <c r="C206" i="1"/>
  <c r="C207" i="1"/>
  <c r="C209" i="1"/>
  <c r="C215" i="1"/>
  <c r="C216" i="1"/>
  <c r="C217" i="1"/>
  <c r="C218" i="1"/>
  <c r="C219" i="1"/>
  <c r="C221" i="1"/>
  <c r="C222" i="1"/>
  <c r="C223" i="1"/>
  <c r="C224" i="1"/>
  <c r="C226" i="1"/>
  <c r="C227" i="1"/>
  <c r="C228" i="1"/>
  <c r="C229" i="1"/>
  <c r="C230" i="1"/>
  <c r="C234" i="1"/>
  <c r="C235" i="1"/>
  <c r="C236" i="1"/>
  <c r="C238" i="1"/>
  <c r="C241" i="1"/>
  <c r="C242" i="1"/>
  <c r="C245" i="1"/>
  <c r="C247" i="1"/>
  <c r="C250" i="1"/>
  <c r="C251" i="1"/>
  <c r="C252" i="1"/>
  <c r="C256" i="1"/>
  <c r="C258" i="1"/>
  <c r="C261" i="1"/>
  <c r="C264" i="1"/>
  <c r="C266" i="1"/>
  <c r="M55" i="1" l="1"/>
  <c r="N190" i="1"/>
  <c r="N77" i="1"/>
  <c r="N130" i="1"/>
  <c r="N93" i="1"/>
  <c r="N113" i="1"/>
  <c r="N63" i="1"/>
  <c r="N209" i="1"/>
  <c r="M183" i="1"/>
  <c r="M162" i="1"/>
  <c r="N162" i="1"/>
  <c r="N128" i="1"/>
  <c r="N46" i="1"/>
  <c r="N152" i="1"/>
  <c r="N138" i="1"/>
  <c r="N149" i="1"/>
  <c r="N242" i="1"/>
  <c r="N73" i="1"/>
  <c r="N85" i="1"/>
  <c r="N21" i="1"/>
  <c r="N17" i="1"/>
  <c r="N13" i="1"/>
  <c r="N59" i="1"/>
  <c r="N53" i="1"/>
  <c r="N51" i="1"/>
  <c r="N105" i="1"/>
  <c r="N95" i="1"/>
  <c r="N88" i="1"/>
  <c r="N82" i="1"/>
  <c r="N141" i="1"/>
  <c r="N129" i="1"/>
  <c r="N264" i="1"/>
  <c r="N171" i="1"/>
  <c r="N169" i="1"/>
  <c r="N168" i="1"/>
  <c r="N172" i="1"/>
  <c r="N161" i="1"/>
  <c r="N159" i="1"/>
  <c r="N219" i="1"/>
  <c r="N192" i="1"/>
  <c r="N228" i="1"/>
  <c r="N258" i="1"/>
  <c r="N250" i="1"/>
  <c r="N156" i="1"/>
  <c r="N235" i="1"/>
  <c r="N224" i="1"/>
  <c r="N251" i="1"/>
  <c r="N229" i="1"/>
  <c r="N217" i="1"/>
  <c r="N201" i="1"/>
  <c r="N188" i="1"/>
  <c r="N174" i="1"/>
  <c r="N236" i="1"/>
  <c r="N221" i="1"/>
  <c r="N160" i="1"/>
  <c r="N155" i="1"/>
  <c r="N147" i="1"/>
  <c r="N124" i="1"/>
  <c r="N108" i="1"/>
  <c r="N96" i="1"/>
  <c r="N92" i="1"/>
  <c r="N78" i="1"/>
  <c r="N74" i="1"/>
  <c r="N65" i="1"/>
  <c r="N57" i="1"/>
  <c r="N41" i="1"/>
  <c r="N22" i="1"/>
  <c r="N18" i="1"/>
  <c r="N14" i="1"/>
  <c r="N10" i="1"/>
  <c r="N245" i="1"/>
  <c r="N205" i="1"/>
  <c r="N114" i="1"/>
  <c r="M172" i="1"/>
  <c r="M171" i="1"/>
  <c r="N167" i="1"/>
  <c r="N200" i="1"/>
  <c r="N261" i="1"/>
  <c r="N256" i="1"/>
  <c r="N247" i="1"/>
  <c r="N234" i="1"/>
  <c r="N218" i="1"/>
  <c r="N215" i="1"/>
  <c r="N199" i="1"/>
  <c r="N184" i="1"/>
  <c r="N170" i="1"/>
  <c r="N266" i="1"/>
  <c r="N238" i="1"/>
  <c r="N230" i="1"/>
  <c r="N226" i="1"/>
  <c r="N222" i="1"/>
  <c r="N206" i="1"/>
  <c r="N203" i="1"/>
  <c r="N191" i="1"/>
  <c r="N252" i="1"/>
  <c r="N145" i="1"/>
  <c r="N146" i="1"/>
  <c r="N142" i="1"/>
  <c r="N125" i="1"/>
  <c r="N115" i="1"/>
  <c r="N127" i="1"/>
  <c r="N126" i="1"/>
  <c r="N112" i="1"/>
  <c r="N118" i="1"/>
  <c r="N120" i="1"/>
  <c r="N99" i="1"/>
  <c r="N102" i="1"/>
  <c r="N87" i="1"/>
  <c r="N55" i="1"/>
  <c r="N49" i="1"/>
  <c r="N50" i="1"/>
  <c r="N94" i="1"/>
  <c r="N90" i="1"/>
  <c r="N86" i="1"/>
  <c r="N83" i="1"/>
  <c r="N79" i="1"/>
  <c r="N75" i="1"/>
  <c r="N68" i="1"/>
  <c r="N91" i="1"/>
  <c r="N241" i="1"/>
  <c r="N227" i="1"/>
  <c r="N223" i="1"/>
  <c r="N207" i="1"/>
  <c r="N153" i="1"/>
  <c r="N154" i="1"/>
  <c r="N134" i="1"/>
  <c r="N80" i="1"/>
  <c r="N76" i="1"/>
  <c r="N70" i="1"/>
  <c r="N62" i="1"/>
  <c r="N27" i="1"/>
  <c r="N20" i="1"/>
  <c r="N16" i="1"/>
  <c r="N12" i="1"/>
  <c r="N19" i="1"/>
  <c r="N15" i="1"/>
  <c r="N11" i="1"/>
  <c r="N216" i="1"/>
  <c r="N117" i="1"/>
  <c r="M46" i="1"/>
  <c r="M99" i="1"/>
  <c r="O90" i="1"/>
  <c r="Q90" i="1"/>
  <c r="S90" i="1"/>
  <c r="O76" i="1" l="1"/>
  <c r="Q76" i="1"/>
  <c r="S76" i="1"/>
  <c r="J129" i="4" l="1"/>
  <c r="R176" i="1" l="1"/>
  <c r="N111" i="4"/>
  <c r="O111" i="4"/>
  <c r="P111" i="4"/>
  <c r="H67" i="1" l="1"/>
  <c r="L67" i="1"/>
  <c r="G67" i="1"/>
  <c r="R67" i="1" l="1"/>
  <c r="T67" i="1"/>
  <c r="C122" i="1" l="1"/>
  <c r="N122" i="1" s="1"/>
  <c r="R122" i="1"/>
  <c r="L183" i="1"/>
  <c r="O190" i="1"/>
  <c r="Q190" i="1"/>
  <c r="S190" i="1"/>
  <c r="O191" i="1"/>
  <c r="Q191" i="1"/>
  <c r="S191" i="1"/>
  <c r="O192" i="1"/>
  <c r="Q192" i="1"/>
  <c r="S192" i="1"/>
  <c r="M192" i="1" l="1"/>
  <c r="O184" i="1" l="1"/>
  <c r="Q184" i="1"/>
  <c r="S184" i="1"/>
  <c r="O167" i="1" l="1"/>
  <c r="Q167" i="1"/>
  <c r="N9" i="4" l="1"/>
  <c r="O9" i="4"/>
  <c r="O10" i="4"/>
  <c r="N11" i="4"/>
  <c r="O11" i="4"/>
  <c r="N12" i="4"/>
  <c r="O12" i="4"/>
  <c r="N13" i="4"/>
  <c r="O13" i="4"/>
  <c r="N14" i="4"/>
  <c r="O14" i="4"/>
  <c r="O16" i="4"/>
  <c r="O18" i="4"/>
  <c r="N27" i="4"/>
  <c r="O27" i="4"/>
  <c r="N28" i="4"/>
  <c r="O28" i="4"/>
  <c r="N31" i="4"/>
  <c r="O31" i="4"/>
  <c r="N32" i="4"/>
  <c r="O32" i="4"/>
  <c r="N37" i="4"/>
  <c r="O37" i="4"/>
  <c r="O38" i="4"/>
  <c r="N39" i="4"/>
  <c r="O39" i="4"/>
  <c r="N40" i="4"/>
  <c r="O40" i="4"/>
  <c r="N47" i="4"/>
  <c r="O47" i="4"/>
  <c r="N48" i="4"/>
  <c r="O48" i="4"/>
  <c r="N51" i="4"/>
  <c r="O51" i="4"/>
  <c r="N52" i="4"/>
  <c r="O52" i="4"/>
  <c r="N54" i="4"/>
  <c r="O54" i="4"/>
  <c r="N55" i="4"/>
  <c r="O55" i="4"/>
  <c r="N64" i="4"/>
  <c r="O64" i="4"/>
  <c r="N65" i="4"/>
  <c r="O65" i="4"/>
  <c r="O69" i="4"/>
  <c r="N73" i="4"/>
  <c r="O73" i="4"/>
  <c r="N76" i="4"/>
  <c r="O76" i="4"/>
  <c r="N77" i="4"/>
  <c r="O77" i="4"/>
  <c r="N78" i="4"/>
  <c r="O78" i="4"/>
  <c r="N79" i="4"/>
  <c r="O79" i="4"/>
  <c r="N84" i="4"/>
  <c r="O84" i="4"/>
  <c r="N85" i="4"/>
  <c r="O85" i="4"/>
  <c r="N88" i="4"/>
  <c r="O88" i="4"/>
  <c r="N89" i="4"/>
  <c r="O89" i="4"/>
  <c r="N94" i="4"/>
  <c r="O94" i="4"/>
  <c r="N97" i="4"/>
  <c r="O97" i="4"/>
  <c r="N98" i="4"/>
  <c r="O98" i="4"/>
  <c r="N100" i="4"/>
  <c r="O100" i="4"/>
  <c r="N101" i="4"/>
  <c r="O101" i="4"/>
  <c r="N102" i="4"/>
  <c r="O102" i="4"/>
  <c r="N106" i="4"/>
  <c r="O106" i="4"/>
  <c r="N107" i="4"/>
  <c r="O107" i="4"/>
  <c r="N110" i="4"/>
  <c r="O110" i="4"/>
  <c r="N115" i="4"/>
  <c r="O115" i="4"/>
  <c r="N118" i="4"/>
  <c r="O118" i="4"/>
  <c r="N119" i="4"/>
  <c r="O119" i="4"/>
  <c r="N120" i="4"/>
  <c r="O120" i="4"/>
  <c r="N121" i="4"/>
  <c r="O121" i="4"/>
  <c r="N122" i="4"/>
  <c r="O122" i="4"/>
  <c r="N126" i="4"/>
  <c r="O126" i="4"/>
  <c r="N130" i="4"/>
  <c r="O130" i="4"/>
  <c r="N131" i="4"/>
  <c r="O131" i="4"/>
  <c r="P126" i="4"/>
  <c r="H126" i="4"/>
  <c r="C126" i="4"/>
  <c r="M126" i="4" l="1"/>
  <c r="H103" i="4"/>
  <c r="C103" i="4"/>
  <c r="I75" i="4"/>
  <c r="I72" i="4" s="1"/>
  <c r="P79" i="4"/>
  <c r="H79" i="4"/>
  <c r="C79" i="4"/>
  <c r="M103" i="4" l="1"/>
  <c r="N75" i="4"/>
  <c r="M79" i="4"/>
  <c r="P64" i="4" l="1"/>
  <c r="P39" i="4" l="1"/>
  <c r="P40" i="4"/>
  <c r="R151" i="1" l="1"/>
  <c r="T151" i="1"/>
  <c r="G151" i="1"/>
  <c r="T148" i="1"/>
  <c r="G148" i="1"/>
  <c r="P148" i="1"/>
  <c r="E139" i="1"/>
  <c r="F139" i="1"/>
  <c r="G139" i="1"/>
  <c r="E137" i="1"/>
  <c r="F137" i="1"/>
  <c r="G137" i="1"/>
  <c r="G143" i="1" l="1"/>
  <c r="G136" i="1"/>
  <c r="R137" i="1"/>
  <c r="E136" i="1"/>
  <c r="T137" i="1"/>
  <c r="F136" i="1"/>
  <c r="G107" i="1"/>
  <c r="L9" i="1" l="1"/>
  <c r="G9" i="1"/>
  <c r="R45" i="1" l="1"/>
  <c r="O41" i="1"/>
  <c r="T45" i="1" l="1"/>
  <c r="H45" i="1"/>
  <c r="L147" i="4"/>
  <c r="I146" i="4"/>
  <c r="P145" i="4"/>
  <c r="O145" i="4"/>
  <c r="N145" i="4"/>
  <c r="H145" i="4"/>
  <c r="C145" i="4"/>
  <c r="P144" i="4"/>
  <c r="O144" i="4"/>
  <c r="N144" i="4"/>
  <c r="H144" i="4"/>
  <c r="C144" i="4"/>
  <c r="L143" i="4"/>
  <c r="K143" i="4"/>
  <c r="O147" i="4" l="1"/>
  <c r="J146" i="4"/>
  <c r="P147" i="4"/>
  <c r="K146" i="4"/>
  <c r="C146" i="4"/>
  <c r="D146" i="4"/>
  <c r="N147" i="4"/>
  <c r="M144" i="4"/>
  <c r="M145" i="4"/>
  <c r="J143" i="4"/>
  <c r="J142" i="4" s="1"/>
  <c r="I143" i="4"/>
  <c r="G143" i="4"/>
  <c r="F143" i="4"/>
  <c r="P143" i="4" s="1"/>
  <c r="E143" i="4"/>
  <c r="E142" i="4" s="1"/>
  <c r="K142" i="4"/>
  <c r="M147" i="4" l="1"/>
  <c r="H146" i="4"/>
  <c r="N146" i="4"/>
  <c r="H143" i="4"/>
  <c r="C143" i="4"/>
  <c r="P146" i="4"/>
  <c r="O146" i="4" s="1"/>
  <c r="O143" i="4"/>
  <c r="I142" i="4"/>
  <c r="O142" i="4"/>
  <c r="F142" i="4"/>
  <c r="P142" i="4" s="1"/>
  <c r="D142" i="4"/>
  <c r="N143" i="4"/>
  <c r="K141" i="4"/>
  <c r="J141" i="4"/>
  <c r="E141" i="4"/>
  <c r="P140" i="4"/>
  <c r="O140" i="4"/>
  <c r="N140" i="4"/>
  <c r="H140" i="4"/>
  <c r="C140" i="4"/>
  <c r="P139" i="4"/>
  <c r="O139" i="4"/>
  <c r="N139" i="4"/>
  <c r="H139" i="4"/>
  <c r="C139" i="4"/>
  <c r="P138" i="4"/>
  <c r="O138" i="4"/>
  <c r="N138" i="4"/>
  <c r="H138" i="4"/>
  <c r="C138" i="4"/>
  <c r="L137" i="4"/>
  <c r="K137" i="4"/>
  <c r="J137" i="4"/>
  <c r="G137" i="4"/>
  <c r="G136" i="4" s="1"/>
  <c r="F137" i="4"/>
  <c r="F136" i="4" s="1"/>
  <c r="E137" i="4"/>
  <c r="E136" i="4" s="1"/>
  <c r="D137" i="4"/>
  <c r="D136" i="4" s="1"/>
  <c r="C142" i="4" l="1"/>
  <c r="D141" i="4"/>
  <c r="H137" i="4"/>
  <c r="M143" i="4"/>
  <c r="C137" i="4"/>
  <c r="C136" i="4" s="1"/>
  <c r="N137" i="4"/>
  <c r="M139" i="4"/>
  <c r="M138" i="4"/>
  <c r="N142" i="4"/>
  <c r="O141" i="4"/>
  <c r="P137" i="4"/>
  <c r="O137" i="4" s="1"/>
  <c r="M140" i="4"/>
  <c r="I141" i="4"/>
  <c r="H141" i="4" s="1"/>
  <c r="M137" i="4" l="1"/>
  <c r="N141" i="4"/>
  <c r="H135" i="4"/>
  <c r="C135" i="4"/>
  <c r="G134" i="4"/>
  <c r="F134" i="4"/>
  <c r="E134" i="4"/>
  <c r="M135" i="4" l="1"/>
  <c r="D134" i="4"/>
  <c r="N134" i="4" s="1"/>
  <c r="F133" i="4"/>
  <c r="E133" i="4" s="1"/>
  <c r="D133" i="4" l="1"/>
  <c r="D132" i="4" s="1"/>
  <c r="C134" i="4"/>
  <c r="E132" i="4"/>
  <c r="P131" i="4"/>
  <c r="H131" i="4"/>
  <c r="C131" i="4"/>
  <c r="P130" i="4"/>
  <c r="H130" i="4"/>
  <c r="C130" i="4"/>
  <c r="L129" i="4"/>
  <c r="K129" i="4"/>
  <c r="I129" i="4"/>
  <c r="G129" i="4"/>
  <c r="F129" i="4"/>
  <c r="E129" i="4"/>
  <c r="E128" i="4" s="1"/>
  <c r="E127" i="4" s="1"/>
  <c r="D129" i="4"/>
  <c r="D128" i="4" s="1"/>
  <c r="P122" i="4"/>
  <c r="H122" i="4"/>
  <c r="C122" i="4"/>
  <c r="P121" i="4"/>
  <c r="H121" i="4"/>
  <c r="C121" i="4"/>
  <c r="P120" i="4"/>
  <c r="H120" i="4"/>
  <c r="C120" i="4"/>
  <c r="P119" i="4"/>
  <c r="H119" i="4"/>
  <c r="C119" i="4"/>
  <c r="P118" i="4"/>
  <c r="H118" i="4"/>
  <c r="C118" i="4"/>
  <c r="L117" i="4"/>
  <c r="G117" i="4"/>
  <c r="P115" i="4"/>
  <c r="H115" i="4"/>
  <c r="C115" i="4"/>
  <c r="H111" i="4"/>
  <c r="C111" i="4"/>
  <c r="P110" i="4"/>
  <c r="H110" i="4"/>
  <c r="C110" i="4"/>
  <c r="L109" i="4"/>
  <c r="K109" i="4"/>
  <c r="J109" i="4"/>
  <c r="I109" i="4"/>
  <c r="G109" i="4"/>
  <c r="F109" i="4"/>
  <c r="E109" i="4"/>
  <c r="P107" i="4"/>
  <c r="H107" i="4"/>
  <c r="C107" i="4"/>
  <c r="P106" i="4"/>
  <c r="H106" i="4"/>
  <c r="C106" i="4"/>
  <c r="L105" i="4"/>
  <c r="K105" i="4"/>
  <c r="J105" i="4"/>
  <c r="I105" i="4"/>
  <c r="G105" i="4"/>
  <c r="F105" i="4"/>
  <c r="P105" i="4" s="1"/>
  <c r="E105" i="4"/>
  <c r="D105" i="4"/>
  <c r="D104" i="4" s="1"/>
  <c r="D86" i="4" s="1"/>
  <c r="P102" i="4"/>
  <c r="H102" i="4"/>
  <c r="C102" i="4"/>
  <c r="P101" i="4"/>
  <c r="H101" i="4"/>
  <c r="C101" i="4"/>
  <c r="P100" i="4"/>
  <c r="H100" i="4"/>
  <c r="C100" i="4"/>
  <c r="P98" i="4"/>
  <c r="H98" i="4"/>
  <c r="C98" i="4"/>
  <c r="P97" i="4"/>
  <c r="H97" i="4"/>
  <c r="C97" i="4"/>
  <c r="P94" i="4"/>
  <c r="H94" i="4"/>
  <c r="C94" i="4"/>
  <c r="P89" i="4"/>
  <c r="H89" i="4"/>
  <c r="P88" i="4"/>
  <c r="H88" i="4"/>
  <c r="C88" i="4"/>
  <c r="L87" i="4"/>
  <c r="K87" i="4"/>
  <c r="J87" i="4"/>
  <c r="I87" i="4"/>
  <c r="G87" i="4"/>
  <c r="F87" i="4"/>
  <c r="E87" i="4"/>
  <c r="E114" i="4" l="1"/>
  <c r="M111" i="4"/>
  <c r="N87" i="4"/>
  <c r="N109" i="4"/>
  <c r="O117" i="4"/>
  <c r="O129" i="4"/>
  <c r="N129" i="4"/>
  <c r="O109" i="4"/>
  <c r="O96" i="4"/>
  <c r="O87" i="4"/>
  <c r="O105" i="4"/>
  <c r="N105" i="4"/>
  <c r="P87" i="4"/>
  <c r="M107" i="4"/>
  <c r="M97" i="4"/>
  <c r="M88" i="4"/>
  <c r="M106" i="4"/>
  <c r="C87" i="4"/>
  <c r="M89" i="4"/>
  <c r="M98" i="4"/>
  <c r="M102" i="4"/>
  <c r="M110" i="4"/>
  <c r="M94" i="4"/>
  <c r="M101" i="4"/>
  <c r="C129" i="4"/>
  <c r="P96" i="4"/>
  <c r="M100" i="4"/>
  <c r="C105" i="4"/>
  <c r="D108" i="4"/>
  <c r="H96" i="4"/>
  <c r="M115" i="4"/>
  <c r="P129" i="4"/>
  <c r="M131" i="4"/>
  <c r="M120" i="4"/>
  <c r="M130" i="4"/>
  <c r="H87" i="4"/>
  <c r="H105" i="4"/>
  <c r="H129" i="4"/>
  <c r="M118" i="4"/>
  <c r="M121" i="4"/>
  <c r="C117" i="4"/>
  <c r="M122" i="4"/>
  <c r="M119" i="4"/>
  <c r="P117" i="4"/>
  <c r="P109" i="4"/>
  <c r="H109" i="4"/>
  <c r="C109" i="4"/>
  <c r="P85" i="4"/>
  <c r="H85" i="4"/>
  <c r="C85" i="4"/>
  <c r="P84" i="4"/>
  <c r="H84" i="4"/>
  <c r="C84" i="4"/>
  <c r="L83" i="4"/>
  <c r="K83" i="4"/>
  <c r="J83" i="4"/>
  <c r="I83" i="4"/>
  <c r="G83" i="4"/>
  <c r="G82" i="4" s="1"/>
  <c r="F83" i="4"/>
  <c r="E83" i="4"/>
  <c r="E82" i="4" s="1"/>
  <c r="D83" i="4"/>
  <c r="I82" i="4" l="1"/>
  <c r="N83" i="4"/>
  <c r="O83" i="4"/>
  <c r="M129" i="4"/>
  <c r="M87" i="4"/>
  <c r="D82" i="4"/>
  <c r="M85" i="4"/>
  <c r="M84" i="4"/>
  <c r="F82" i="4"/>
  <c r="F81" i="4" s="1"/>
  <c r="H83" i="4"/>
  <c r="P83" i="4"/>
  <c r="M105" i="4"/>
  <c r="C83" i="4"/>
  <c r="M109" i="4"/>
  <c r="E108" i="4"/>
  <c r="P78" i="4"/>
  <c r="H78" i="4"/>
  <c r="C78" i="4"/>
  <c r="P77" i="4"/>
  <c r="H77" i="4"/>
  <c r="C77" i="4"/>
  <c r="P76" i="4"/>
  <c r="H76" i="4"/>
  <c r="C76" i="4"/>
  <c r="L75" i="4"/>
  <c r="L72" i="4" s="1"/>
  <c r="K75" i="4"/>
  <c r="K72" i="4" s="1"/>
  <c r="J75" i="4"/>
  <c r="J72" i="4" s="1"/>
  <c r="G75" i="4"/>
  <c r="G72" i="4" s="1"/>
  <c r="F75" i="4"/>
  <c r="P73" i="4"/>
  <c r="H73" i="4"/>
  <c r="C73" i="4"/>
  <c r="P69" i="4"/>
  <c r="H69" i="4"/>
  <c r="H68" i="4"/>
  <c r="C68" i="4"/>
  <c r="L67" i="4"/>
  <c r="K67" i="4"/>
  <c r="J67" i="4"/>
  <c r="I67" i="4"/>
  <c r="G67" i="4"/>
  <c r="F67" i="4"/>
  <c r="E67" i="4"/>
  <c r="P65" i="4"/>
  <c r="H65" i="4"/>
  <c r="C65" i="4"/>
  <c r="H64" i="4"/>
  <c r="C64" i="4"/>
  <c r="L63" i="4"/>
  <c r="L62" i="4" s="1"/>
  <c r="K63" i="4"/>
  <c r="J63" i="4"/>
  <c r="I63" i="4"/>
  <c r="G63" i="4"/>
  <c r="F63" i="4"/>
  <c r="E63" i="4"/>
  <c r="D63" i="4"/>
  <c r="P55" i="4"/>
  <c r="H55" i="4"/>
  <c r="C55" i="4"/>
  <c r="P54" i="4"/>
  <c r="H54" i="4"/>
  <c r="C54" i="4"/>
  <c r="L53" i="4"/>
  <c r="G53" i="4"/>
  <c r="P52" i="4"/>
  <c r="H52" i="4"/>
  <c r="C52" i="4"/>
  <c r="P51" i="4"/>
  <c r="H51" i="4"/>
  <c r="C51" i="4"/>
  <c r="L50" i="4"/>
  <c r="K50" i="4"/>
  <c r="J50" i="4"/>
  <c r="I50" i="4"/>
  <c r="G50" i="4"/>
  <c r="F50" i="4"/>
  <c r="E50" i="4"/>
  <c r="D50" i="4"/>
  <c r="C81" i="4" l="1"/>
  <c r="M81" i="4" s="1"/>
  <c r="F80" i="4"/>
  <c r="P81" i="4"/>
  <c r="M68" i="4"/>
  <c r="C82" i="4"/>
  <c r="O67" i="4"/>
  <c r="O75" i="4"/>
  <c r="N82" i="4"/>
  <c r="O63" i="4"/>
  <c r="M64" i="4"/>
  <c r="N63" i="4"/>
  <c r="O53" i="4"/>
  <c r="O50" i="4"/>
  <c r="N50" i="4"/>
  <c r="M73" i="4"/>
  <c r="M77" i="4"/>
  <c r="K62" i="4"/>
  <c r="K49" i="4" s="1"/>
  <c r="P63" i="4"/>
  <c r="M55" i="4"/>
  <c r="M83" i="4"/>
  <c r="P75" i="4"/>
  <c r="M65" i="4"/>
  <c r="C75" i="4"/>
  <c r="H75" i="4"/>
  <c r="M78" i="4"/>
  <c r="H67" i="4"/>
  <c r="M76" i="4"/>
  <c r="H63" i="4"/>
  <c r="P50" i="4"/>
  <c r="P67" i="4"/>
  <c r="C63" i="4"/>
  <c r="C50" i="4"/>
  <c r="M52" i="4"/>
  <c r="C53" i="4"/>
  <c r="J62" i="4"/>
  <c r="P53" i="4"/>
  <c r="M54" i="4"/>
  <c r="M51" i="4"/>
  <c r="H50" i="4"/>
  <c r="L49" i="4"/>
  <c r="P48" i="4"/>
  <c r="H48" i="4"/>
  <c r="C48" i="4"/>
  <c r="P47" i="4"/>
  <c r="H47" i="4"/>
  <c r="C47" i="4"/>
  <c r="L46" i="4"/>
  <c r="L45" i="4" s="1"/>
  <c r="K46" i="4"/>
  <c r="K45" i="4" s="1"/>
  <c r="J46" i="4"/>
  <c r="I46" i="4"/>
  <c r="G46" i="4"/>
  <c r="F46" i="4"/>
  <c r="F45" i="4" s="1"/>
  <c r="E46" i="4"/>
  <c r="D46" i="4"/>
  <c r="H41" i="4"/>
  <c r="C41" i="4"/>
  <c r="H40" i="4"/>
  <c r="C40" i="4"/>
  <c r="H39" i="4"/>
  <c r="C39" i="4"/>
  <c r="P38" i="4"/>
  <c r="H38" i="4"/>
  <c r="P37" i="4"/>
  <c r="C37" i="4"/>
  <c r="K36" i="4"/>
  <c r="J36" i="4"/>
  <c r="G36" i="4"/>
  <c r="P32" i="4"/>
  <c r="H32" i="4"/>
  <c r="C32" i="4"/>
  <c r="P31" i="4"/>
  <c r="H31" i="4"/>
  <c r="C31" i="4"/>
  <c r="L30" i="4"/>
  <c r="K30" i="4"/>
  <c r="J30" i="4"/>
  <c r="I30" i="4"/>
  <c r="G30" i="4"/>
  <c r="F30" i="4"/>
  <c r="E30" i="4"/>
  <c r="D30" i="4"/>
  <c r="P28" i="4"/>
  <c r="C28" i="4"/>
  <c r="P27" i="4"/>
  <c r="C27" i="4"/>
  <c r="K26" i="4"/>
  <c r="J26" i="4"/>
  <c r="I26" i="4"/>
  <c r="G26" i="4"/>
  <c r="F26" i="4"/>
  <c r="E26" i="4"/>
  <c r="D26" i="4"/>
  <c r="H21" i="4"/>
  <c r="C21" i="4"/>
  <c r="H20" i="4"/>
  <c r="C20" i="4"/>
  <c r="C80" i="4" l="1"/>
  <c r="M80" i="4" s="1"/>
  <c r="P80" i="4"/>
  <c r="F72" i="4"/>
  <c r="D25" i="4"/>
  <c r="C26" i="4"/>
  <c r="M20" i="4"/>
  <c r="M21" i="4"/>
  <c r="P30" i="4"/>
  <c r="N26" i="4"/>
  <c r="J25" i="4"/>
  <c r="O26" i="4"/>
  <c r="J45" i="4"/>
  <c r="J29" i="4" s="1"/>
  <c r="O46" i="4"/>
  <c r="N46" i="4"/>
  <c r="J49" i="4"/>
  <c r="H53" i="4"/>
  <c r="M53" i="4" s="1"/>
  <c r="N53" i="4"/>
  <c r="O36" i="4"/>
  <c r="O30" i="4"/>
  <c r="N30" i="4"/>
  <c r="M75" i="4"/>
  <c r="M63" i="4"/>
  <c r="M50" i="4"/>
  <c r="M40" i="4"/>
  <c r="M48" i="4"/>
  <c r="M39" i="4"/>
  <c r="M41" i="4"/>
  <c r="M47" i="4"/>
  <c r="M31" i="4"/>
  <c r="C46" i="4"/>
  <c r="H46" i="4"/>
  <c r="P46" i="4"/>
  <c r="P45" i="4"/>
  <c r="K29" i="4"/>
  <c r="O93" i="4"/>
  <c r="I45" i="4"/>
  <c r="E45" i="4"/>
  <c r="D45" i="4" s="1"/>
  <c r="P36" i="4"/>
  <c r="F29" i="4"/>
  <c r="C30" i="4"/>
  <c r="M32" i="4"/>
  <c r="H30" i="4"/>
  <c r="K25" i="4"/>
  <c r="I25" i="4"/>
  <c r="P26" i="4"/>
  <c r="I62" i="4"/>
  <c r="I49" i="4" s="1"/>
  <c r="H19" i="4"/>
  <c r="C19" i="4"/>
  <c r="P18" i="4"/>
  <c r="N25" i="4" l="1"/>
  <c r="M19" i="4"/>
  <c r="N45" i="4"/>
  <c r="O45" i="4"/>
  <c r="P29" i="4"/>
  <c r="E29" i="4"/>
  <c r="O29" i="4" s="1"/>
  <c r="M46" i="4"/>
  <c r="I29" i="4"/>
  <c r="H45" i="4"/>
  <c r="M30" i="4"/>
  <c r="H62" i="4"/>
  <c r="C18" i="4"/>
  <c r="H17" i="4"/>
  <c r="C17" i="4"/>
  <c r="P16" i="4"/>
  <c r="M17" i="4" l="1"/>
  <c r="G45" i="4"/>
  <c r="G25" i="4"/>
  <c r="F25" i="4" s="1"/>
  <c r="G62" i="4"/>
  <c r="H49" i="4"/>
  <c r="I16" i="4"/>
  <c r="D16" i="4"/>
  <c r="D15" i="4" s="1"/>
  <c r="G15" i="4"/>
  <c r="C16" i="4" l="1"/>
  <c r="C15" i="4"/>
  <c r="N16" i="4"/>
  <c r="O15" i="4"/>
  <c r="G29" i="4"/>
  <c r="C45" i="4"/>
  <c r="P15" i="4"/>
  <c r="E25" i="4"/>
  <c r="O25" i="4" s="1"/>
  <c r="P25" i="4"/>
  <c r="H16" i="4"/>
  <c r="F62" i="4"/>
  <c r="G49" i="4"/>
  <c r="P14" i="4"/>
  <c r="H14" i="4"/>
  <c r="C14" i="4"/>
  <c r="P13" i="4"/>
  <c r="H13" i="4"/>
  <c r="C13" i="4"/>
  <c r="P12" i="4"/>
  <c r="M16" i="4" l="1"/>
  <c r="M45" i="4"/>
  <c r="P93" i="4"/>
  <c r="C25" i="4"/>
  <c r="M13" i="4"/>
  <c r="M14" i="4"/>
  <c r="E62" i="4"/>
  <c r="O62" i="4" s="1"/>
  <c r="F49" i="4"/>
  <c r="P62" i="4"/>
  <c r="H12" i="4"/>
  <c r="C12" i="4"/>
  <c r="P11" i="4"/>
  <c r="H11" i="4"/>
  <c r="C11" i="4"/>
  <c r="P10" i="4"/>
  <c r="M11" i="4" l="1"/>
  <c r="M12" i="4"/>
  <c r="D62" i="4"/>
  <c r="N62" i="4" s="1"/>
  <c r="E49" i="4"/>
  <c r="O49" i="4" s="1"/>
  <c r="P49" i="4"/>
  <c r="I10" i="4"/>
  <c r="D10" i="4"/>
  <c r="P9" i="4"/>
  <c r="C10" i="4" l="1"/>
  <c r="D8" i="4"/>
  <c r="N10" i="4"/>
  <c r="H10" i="4"/>
  <c r="M10" i="4" s="1"/>
  <c r="C62" i="4"/>
  <c r="D49" i="4"/>
  <c r="N49" i="4" s="1"/>
  <c r="H9" i="4"/>
  <c r="C9" i="4"/>
  <c r="M9" i="4" l="1"/>
  <c r="C49" i="4"/>
  <c r="M49" i="4" s="1"/>
  <c r="M62" i="4"/>
  <c r="L8" i="4" l="1"/>
  <c r="K8" i="4"/>
  <c r="J8" i="4"/>
  <c r="I8" i="4"/>
  <c r="G8" i="4"/>
  <c r="F8" i="4"/>
  <c r="E8" i="4"/>
  <c r="E7" i="4" s="1"/>
  <c r="O8" i="4" l="1"/>
  <c r="P8" i="4"/>
  <c r="H8" i="4"/>
  <c r="C8" i="4" l="1"/>
  <c r="M8" i="4" s="1"/>
  <c r="D7" i="4"/>
  <c r="N8" i="4"/>
  <c r="K7" i="4"/>
  <c r="G7" i="4"/>
  <c r="F7" i="4"/>
  <c r="C7" i="4" l="1"/>
  <c r="J7" i="4"/>
  <c r="O7" i="4" s="1"/>
  <c r="P7" i="4"/>
  <c r="S271" i="1" l="1"/>
  <c r="Q271" i="1"/>
  <c r="O271" i="1"/>
  <c r="H271" i="1"/>
  <c r="C271" i="1"/>
  <c r="S270" i="1"/>
  <c r="Q270" i="1"/>
  <c r="O270" i="1"/>
  <c r="H270" i="1"/>
  <c r="C270" i="1"/>
  <c r="S269" i="1"/>
  <c r="Q269" i="1"/>
  <c r="O269" i="1"/>
  <c r="H269" i="1"/>
  <c r="C269" i="1"/>
  <c r="S268" i="1"/>
  <c r="Q268" i="1"/>
  <c r="O268" i="1"/>
  <c r="H268" i="1"/>
  <c r="C268" i="1"/>
  <c r="L267" i="1"/>
  <c r="N268" i="1" l="1"/>
  <c r="N271" i="1"/>
  <c r="N270" i="1"/>
  <c r="N269" i="1"/>
  <c r="M270" i="1"/>
  <c r="M271" i="1"/>
  <c r="M269" i="1"/>
  <c r="M268" i="1"/>
  <c r="H267" i="1"/>
  <c r="G267" i="1" l="1"/>
  <c r="S267" i="1" l="1"/>
  <c r="T267" i="1"/>
  <c r="P267" i="1"/>
  <c r="S264" i="1"/>
  <c r="Q264" i="1"/>
  <c r="O264" i="1"/>
  <c r="L263" i="1"/>
  <c r="K263" i="1"/>
  <c r="J263" i="1"/>
  <c r="I263" i="1"/>
  <c r="G263" i="1"/>
  <c r="F263" i="1"/>
  <c r="E263" i="1"/>
  <c r="D263" i="1"/>
  <c r="D259" i="1" s="1"/>
  <c r="T263" i="1" l="1"/>
  <c r="R263" i="1"/>
  <c r="P263" i="1"/>
  <c r="Q267" i="1"/>
  <c r="R267" i="1"/>
  <c r="O267" i="1"/>
  <c r="C267" i="1"/>
  <c r="C263" i="1"/>
  <c r="H263" i="1"/>
  <c r="S263" i="1"/>
  <c r="Q263" i="1"/>
  <c r="O263" i="1" s="1"/>
  <c r="M264" i="1"/>
  <c r="S261" i="1"/>
  <c r="Q261" i="1"/>
  <c r="O261" i="1"/>
  <c r="N263" i="1" l="1"/>
  <c r="M267" i="1"/>
  <c r="N267" i="1"/>
  <c r="M263" i="1"/>
  <c r="M261" i="1"/>
  <c r="L260" i="1"/>
  <c r="G260" i="1"/>
  <c r="T260" i="1" l="1"/>
  <c r="R260" i="1"/>
  <c r="P260" i="1"/>
  <c r="C260" i="1"/>
  <c r="O260" i="1"/>
  <c r="S260" i="1"/>
  <c r="Q260" i="1"/>
  <c r="L259" i="1"/>
  <c r="K259" i="1"/>
  <c r="J259" i="1"/>
  <c r="I259" i="1"/>
  <c r="G259" i="1"/>
  <c r="F259" i="1"/>
  <c r="E259" i="1"/>
  <c r="S258" i="1"/>
  <c r="Q258" i="1"/>
  <c r="O258" i="1"/>
  <c r="S256" i="1"/>
  <c r="Q256" i="1"/>
  <c r="O256" i="1"/>
  <c r="G255" i="1"/>
  <c r="S252" i="1"/>
  <c r="Q252" i="1"/>
  <c r="O252" i="1"/>
  <c r="S251" i="1"/>
  <c r="Q251" i="1"/>
  <c r="O251" i="1"/>
  <c r="S250" i="1"/>
  <c r="Q250" i="1"/>
  <c r="O250" i="1"/>
  <c r="L248" i="1"/>
  <c r="G248" i="1"/>
  <c r="R248" i="1"/>
  <c r="S247" i="1"/>
  <c r="Q247" i="1"/>
  <c r="O247" i="1"/>
  <c r="R259" i="1" l="1"/>
  <c r="P248" i="1"/>
  <c r="P255" i="1"/>
  <c r="T259" i="1"/>
  <c r="P259" i="1"/>
  <c r="T255" i="1"/>
  <c r="T248" i="1"/>
  <c r="R255" i="1"/>
  <c r="N260" i="1"/>
  <c r="C259" i="1"/>
  <c r="H259" i="1"/>
  <c r="C248" i="1"/>
  <c r="H248" i="1"/>
  <c r="C255" i="1"/>
  <c r="H255" i="1"/>
  <c r="M260" i="1"/>
  <c r="M247" i="1"/>
  <c r="O259" i="1"/>
  <c r="S255" i="1"/>
  <c r="Q255" i="1"/>
  <c r="Q259" i="1"/>
  <c r="S259" i="1"/>
  <c r="O255" i="1"/>
  <c r="M256" i="1"/>
  <c r="S248" i="1"/>
  <c r="Q248" i="1" s="1"/>
  <c r="O248" i="1" s="1"/>
  <c r="M252" i="1"/>
  <c r="M251" i="1"/>
  <c r="M258" i="1"/>
  <c r="M250" i="1"/>
  <c r="N248" i="1" l="1"/>
  <c r="N259" i="1"/>
  <c r="N255" i="1"/>
  <c r="M259" i="1"/>
  <c r="M248" i="1"/>
  <c r="M255" i="1"/>
  <c r="S245" i="1" l="1"/>
  <c r="Q245" i="1"/>
  <c r="O245" i="1"/>
  <c r="S242" i="1"/>
  <c r="Q242" i="1"/>
  <c r="Q241" i="1"/>
  <c r="L239" i="1"/>
  <c r="K239" i="1"/>
  <c r="J239" i="1"/>
  <c r="G239" i="1"/>
  <c r="F239" i="1"/>
  <c r="E239" i="1"/>
  <c r="S238" i="1"/>
  <c r="Q238" i="1"/>
  <c r="O238" i="1"/>
  <c r="S236" i="1"/>
  <c r="Q236" i="1"/>
  <c r="O236" i="1"/>
  <c r="S235" i="1"/>
  <c r="Q235" i="1"/>
  <c r="O235" i="1"/>
  <c r="S234" i="1"/>
  <c r="Q234" i="1"/>
  <c r="P233" i="1"/>
  <c r="L233" i="1"/>
  <c r="G233" i="1"/>
  <c r="S230" i="1"/>
  <c r="Q230" i="1"/>
  <c r="O230" i="1"/>
  <c r="S229" i="1"/>
  <c r="Q229" i="1"/>
  <c r="O229" i="1"/>
  <c r="S228" i="1"/>
  <c r="Q228" i="1"/>
  <c r="O228" i="1"/>
  <c r="S227" i="1"/>
  <c r="Q227" i="1"/>
  <c r="O227" i="1"/>
  <c r="S226" i="1"/>
  <c r="Q226" i="1"/>
  <c r="O226" i="1"/>
  <c r="S225" i="1"/>
  <c r="Q225" i="1"/>
  <c r="S224" i="1"/>
  <c r="Q224" i="1"/>
  <c r="O224" i="1"/>
  <c r="S223" i="1"/>
  <c r="Q223" i="1"/>
  <c r="O223" i="1"/>
  <c r="S222" i="1"/>
  <c r="Q222" i="1"/>
  <c r="O222" i="1"/>
  <c r="S221" i="1"/>
  <c r="Q221" i="1"/>
  <c r="O221" i="1"/>
  <c r="L220" i="1"/>
  <c r="G220" i="1"/>
  <c r="S219" i="1"/>
  <c r="Q219" i="1"/>
  <c r="O219" i="1"/>
  <c r="S218" i="1"/>
  <c r="Q218" i="1"/>
  <c r="O218" i="1"/>
  <c r="S217" i="1"/>
  <c r="Q217" i="1"/>
  <c r="O217" i="1"/>
  <c r="S216" i="1"/>
  <c r="Q216" i="1"/>
  <c r="O216" i="1"/>
  <c r="T239" i="1" l="1"/>
  <c r="R220" i="1"/>
  <c r="T233" i="1"/>
  <c r="R239" i="1"/>
  <c r="R233" i="1"/>
  <c r="S220" i="1"/>
  <c r="T220" i="1"/>
  <c r="C233" i="1"/>
  <c r="H233" i="1"/>
  <c r="H220" i="1"/>
  <c r="H239" i="1"/>
  <c r="Q239" i="1"/>
  <c r="O234" i="1"/>
  <c r="S233" i="1"/>
  <c r="M234" i="1"/>
  <c r="O233" i="1"/>
  <c r="M230" i="1"/>
  <c r="M221" i="1"/>
  <c r="M223" i="1"/>
  <c r="M226" i="1"/>
  <c r="M224" i="1"/>
  <c r="M228" i="1"/>
  <c r="M222" i="1"/>
  <c r="M229" i="1"/>
  <c r="S239" i="1"/>
  <c r="M217" i="1"/>
  <c r="G243" i="1"/>
  <c r="M227" i="1"/>
  <c r="Q220" i="1"/>
  <c r="Q233" i="1"/>
  <c r="M238" i="1"/>
  <c r="M219" i="1"/>
  <c r="M218" i="1"/>
  <c r="M235" i="1"/>
  <c r="M245" i="1"/>
  <c r="M236" i="1"/>
  <c r="S215" i="1"/>
  <c r="Q215" i="1"/>
  <c r="O215" i="1"/>
  <c r="L214" i="1"/>
  <c r="K214" i="1"/>
  <c r="J214" i="1"/>
  <c r="N233" i="1" l="1"/>
  <c r="C244" i="1"/>
  <c r="H244" i="1"/>
  <c r="Q244" i="1"/>
  <c r="Q243" i="1"/>
  <c r="M233" i="1"/>
  <c r="M216" i="1"/>
  <c r="O244" i="1"/>
  <c r="M215" i="1"/>
  <c r="S244" i="1"/>
  <c r="S243" i="1"/>
  <c r="G214" i="1"/>
  <c r="F214" i="1"/>
  <c r="E214" i="1"/>
  <c r="L210" i="1"/>
  <c r="S209" i="1"/>
  <c r="Q209" i="1"/>
  <c r="O209" i="1"/>
  <c r="S207" i="1"/>
  <c r="Q207" i="1"/>
  <c r="O207" i="1"/>
  <c r="S206" i="1"/>
  <c r="Q206" i="1"/>
  <c r="O206" i="1"/>
  <c r="S205" i="1"/>
  <c r="Q205" i="1"/>
  <c r="O205" i="1"/>
  <c r="S204" i="1"/>
  <c r="Q204" i="1"/>
  <c r="O204" i="1"/>
  <c r="S203" i="1"/>
  <c r="Q203" i="1"/>
  <c r="O203" i="1"/>
  <c r="L202" i="1"/>
  <c r="G202" i="1"/>
  <c r="F202" i="1"/>
  <c r="S201" i="1"/>
  <c r="Q201" i="1"/>
  <c r="O201" i="1"/>
  <c r="S200" i="1"/>
  <c r="Q200" i="1"/>
  <c r="O200" i="1"/>
  <c r="S199" i="1"/>
  <c r="Q199" i="1"/>
  <c r="O199" i="1"/>
  <c r="L198" i="1"/>
  <c r="G198" i="1"/>
  <c r="G182" i="1" s="1"/>
  <c r="R198" i="1" l="1"/>
  <c r="R202" i="1"/>
  <c r="P202" i="1"/>
  <c r="N244" i="1"/>
  <c r="T202" i="1"/>
  <c r="P198" i="1"/>
  <c r="T198" i="1"/>
  <c r="R243" i="1"/>
  <c r="T243" i="1"/>
  <c r="S214" i="1"/>
  <c r="T214" i="1"/>
  <c r="Q214" i="1"/>
  <c r="R214" i="1"/>
  <c r="C243" i="1"/>
  <c r="P243" i="1"/>
  <c r="H214" i="1"/>
  <c r="P214" i="1"/>
  <c r="C214" i="1"/>
  <c r="C202" i="1"/>
  <c r="H202" i="1"/>
  <c r="I210" i="1"/>
  <c r="H198" i="1"/>
  <c r="C198" i="1"/>
  <c r="H243" i="1"/>
  <c r="S198" i="1"/>
  <c r="G210" i="1"/>
  <c r="E210" i="1"/>
  <c r="S202" i="1"/>
  <c r="Q202" i="1"/>
  <c r="M205" i="1"/>
  <c r="O202" i="1"/>
  <c r="O214" i="1"/>
  <c r="F210" i="1"/>
  <c r="J210" i="1"/>
  <c r="Q198" i="1"/>
  <c r="M201" i="1"/>
  <c r="O198" i="1"/>
  <c r="O243" i="1"/>
  <c r="M199" i="1"/>
  <c r="M207" i="1"/>
  <c r="K210" i="1"/>
  <c r="M244" i="1"/>
  <c r="M203" i="1"/>
  <c r="M206" i="1"/>
  <c r="M200" i="1"/>
  <c r="M204" i="1"/>
  <c r="M209" i="1"/>
  <c r="D210" i="1"/>
  <c r="N243" i="1" l="1"/>
  <c r="M243" i="1"/>
  <c r="R210" i="1"/>
  <c r="N214" i="1"/>
  <c r="T210" i="1"/>
  <c r="P210" i="1"/>
  <c r="N202" i="1"/>
  <c r="N198" i="1"/>
  <c r="C210" i="1"/>
  <c r="Q210" i="1"/>
  <c r="H210" i="1"/>
  <c r="M202" i="1"/>
  <c r="M214" i="1"/>
  <c r="S196" i="1"/>
  <c r="S210" i="1"/>
  <c r="M198" i="1"/>
  <c r="Q196" i="1"/>
  <c r="O196" i="1"/>
  <c r="O210" i="1"/>
  <c r="M210" i="1" l="1"/>
  <c r="N210" i="1"/>
  <c r="L243" i="1"/>
  <c r="M196" i="1"/>
  <c r="M191" i="1" l="1"/>
  <c r="M190" i="1"/>
  <c r="S188" i="1"/>
  <c r="Q188" i="1"/>
  <c r="O188" i="1"/>
  <c r="M184" i="1" l="1"/>
  <c r="M188" i="1"/>
  <c r="L182" i="1" l="1"/>
  <c r="L180" i="1" l="1"/>
  <c r="G180" i="1"/>
  <c r="T183" i="1" l="1"/>
  <c r="T180" i="1"/>
  <c r="R180" i="1"/>
  <c r="P180" i="1"/>
  <c r="P183" i="1"/>
  <c r="H180" i="1"/>
  <c r="R183" i="1"/>
  <c r="S183" i="1"/>
  <c r="Q180" i="1"/>
  <c r="S180" i="1"/>
  <c r="I165" i="1"/>
  <c r="P176" i="1"/>
  <c r="S174" i="1"/>
  <c r="Q174" i="1"/>
  <c r="O174" i="1"/>
  <c r="S170" i="1"/>
  <c r="Q170" i="1"/>
  <c r="O170" i="1"/>
  <c r="S169" i="1"/>
  <c r="Q169" i="1"/>
  <c r="O169" i="1"/>
  <c r="S168" i="1"/>
  <c r="Q168" i="1"/>
  <c r="O168" i="1"/>
  <c r="L166" i="1"/>
  <c r="G166" i="1"/>
  <c r="P166" i="1"/>
  <c r="S162" i="1"/>
  <c r="Q162" i="1"/>
  <c r="S161" i="1"/>
  <c r="Q161" i="1"/>
  <c r="O161" i="1"/>
  <c r="S160" i="1"/>
  <c r="Q160" i="1"/>
  <c r="O160" i="1"/>
  <c r="S159" i="1"/>
  <c r="Q159" i="1"/>
  <c r="O159" i="1"/>
  <c r="T176" i="1" l="1"/>
  <c r="N180" i="1"/>
  <c r="R166" i="1"/>
  <c r="T166" i="1"/>
  <c r="S182" i="1"/>
  <c r="T182" i="1"/>
  <c r="F165" i="1"/>
  <c r="K165" i="1"/>
  <c r="C166" i="1"/>
  <c r="H166" i="1"/>
  <c r="C176" i="1"/>
  <c r="N176" i="1" s="1"/>
  <c r="G165" i="1"/>
  <c r="N183" i="1"/>
  <c r="Q183" i="1"/>
  <c r="M167" i="1"/>
  <c r="M180" i="1"/>
  <c r="Q166" i="1"/>
  <c r="L165" i="1"/>
  <c r="M159" i="1"/>
  <c r="M161" i="1"/>
  <c r="J165" i="1"/>
  <c r="S176" i="1"/>
  <c r="M168" i="1"/>
  <c r="Q176" i="1"/>
  <c r="S166" i="1"/>
  <c r="M174" i="1"/>
  <c r="M160" i="1"/>
  <c r="D165" i="1"/>
  <c r="P165" i="1" s="1"/>
  <c r="O166" i="1"/>
  <c r="M169" i="1"/>
  <c r="O176" i="1"/>
  <c r="E165" i="1"/>
  <c r="M170" i="1"/>
  <c r="R165" i="1" l="1"/>
  <c r="Q182" i="1"/>
  <c r="R182" i="1"/>
  <c r="T165" i="1"/>
  <c r="N166" i="1"/>
  <c r="H165" i="1"/>
  <c r="S165" i="1"/>
  <c r="C165" i="1"/>
  <c r="O183" i="1"/>
  <c r="Q165" i="1"/>
  <c r="M176" i="1"/>
  <c r="M166" i="1"/>
  <c r="O165" i="1"/>
  <c r="Q157" i="1"/>
  <c r="S156" i="1"/>
  <c r="Q156" i="1"/>
  <c r="O156" i="1"/>
  <c r="S155" i="1"/>
  <c r="Q155" i="1"/>
  <c r="O155" i="1"/>
  <c r="S154" i="1"/>
  <c r="Q154" i="1"/>
  <c r="O154" i="1"/>
  <c r="S153" i="1"/>
  <c r="Q153" i="1"/>
  <c r="O153" i="1"/>
  <c r="S152" i="1"/>
  <c r="Q152" i="1"/>
  <c r="O152" i="1"/>
  <c r="N165" i="1" l="1"/>
  <c r="C182" i="1"/>
  <c r="N182" i="1" s="1"/>
  <c r="P182" i="1"/>
  <c r="S158" i="1"/>
  <c r="T158" i="1"/>
  <c r="O182" i="1"/>
  <c r="S157" i="1"/>
  <c r="O157" i="1"/>
  <c r="M152" i="1"/>
  <c r="M156" i="1"/>
  <c r="M155" i="1"/>
  <c r="M165" i="1"/>
  <c r="M153" i="1"/>
  <c r="M154" i="1"/>
  <c r="S151" i="1"/>
  <c r="Q151" i="1"/>
  <c r="H151" i="1"/>
  <c r="M182" i="1" l="1"/>
  <c r="M157" i="1"/>
  <c r="P151" i="1"/>
  <c r="S150" i="1"/>
  <c r="Q150" i="1"/>
  <c r="O150" i="1"/>
  <c r="S149" i="1"/>
  <c r="Q149" i="1"/>
  <c r="O149" i="1"/>
  <c r="S148" i="1"/>
  <c r="O148" i="1"/>
  <c r="S147" i="1"/>
  <c r="Q147" i="1"/>
  <c r="O147" i="1"/>
  <c r="S146" i="1"/>
  <c r="Q146" i="1"/>
  <c r="O146" i="1"/>
  <c r="S145" i="1"/>
  <c r="Q145" i="1"/>
  <c r="O145" i="1"/>
  <c r="N148" i="1" l="1"/>
  <c r="R148" i="1"/>
  <c r="O151" i="1"/>
  <c r="C151" i="1"/>
  <c r="M150" i="1"/>
  <c r="M145" i="1"/>
  <c r="M146" i="1"/>
  <c r="Q148" i="1"/>
  <c r="M149" i="1"/>
  <c r="M147" i="1"/>
  <c r="S144" i="1"/>
  <c r="M148" i="1" l="1"/>
  <c r="M151" i="1"/>
  <c r="N151" i="1"/>
  <c r="O144" i="1"/>
  <c r="Q144" i="1" l="1"/>
  <c r="M144" i="1"/>
  <c r="S142" i="1" l="1"/>
  <c r="Q142" i="1"/>
  <c r="O142" i="1"/>
  <c r="S141" i="1" l="1"/>
  <c r="Q141" i="1"/>
  <c r="O141" i="1"/>
  <c r="L139" i="1"/>
  <c r="L136" i="1" s="1"/>
  <c r="K139" i="1"/>
  <c r="T139" i="1" s="1"/>
  <c r="U139" i="1" l="1"/>
  <c r="K136" i="1"/>
  <c r="M142" i="1"/>
  <c r="M141" i="1"/>
  <c r="S139" i="1"/>
  <c r="J139" i="1"/>
  <c r="J136" i="1" s="1"/>
  <c r="I139" i="1"/>
  <c r="I136" i="1" s="1"/>
  <c r="S138" i="1"/>
  <c r="Q138" i="1"/>
  <c r="O138" i="1"/>
  <c r="S137" i="1"/>
  <c r="Q137" i="1"/>
  <c r="H137" i="1"/>
  <c r="C139" i="1" l="1"/>
  <c r="P139" i="1"/>
  <c r="R139" i="1"/>
  <c r="C137" i="1"/>
  <c r="N137" i="1" s="1"/>
  <c r="P137" i="1"/>
  <c r="H139" i="1"/>
  <c r="Q139" i="1"/>
  <c r="M138" i="1"/>
  <c r="O137" i="1"/>
  <c r="O139" i="1"/>
  <c r="S134" i="1"/>
  <c r="Q134" i="1"/>
  <c r="O134" i="1"/>
  <c r="T133" i="1"/>
  <c r="R133" i="1"/>
  <c r="P133" i="1"/>
  <c r="S130" i="1"/>
  <c r="Q130" i="1"/>
  <c r="O130" i="1"/>
  <c r="S129" i="1"/>
  <c r="Q129" i="1"/>
  <c r="O129" i="1"/>
  <c r="S128" i="1"/>
  <c r="Q128" i="1"/>
  <c r="O128" i="1"/>
  <c r="S127" i="1"/>
  <c r="Q127" i="1"/>
  <c r="O127" i="1"/>
  <c r="S126" i="1"/>
  <c r="Q126" i="1"/>
  <c r="O126" i="1"/>
  <c r="S125" i="1"/>
  <c r="O125" i="1"/>
  <c r="S124" i="1"/>
  <c r="O124" i="1"/>
  <c r="S123" i="1"/>
  <c r="O123" i="1"/>
  <c r="S122" i="1"/>
  <c r="O122" i="1"/>
  <c r="P136" i="1" l="1"/>
  <c r="M137" i="1"/>
  <c r="N139" i="1"/>
  <c r="R136" i="1"/>
  <c r="H136" i="1"/>
  <c r="S136" i="1"/>
  <c r="T136" i="1"/>
  <c r="C133" i="1"/>
  <c r="H133" i="1"/>
  <c r="C136" i="1"/>
  <c r="M126" i="1"/>
  <c r="M122" i="1"/>
  <c r="Q122" i="1"/>
  <c r="M139" i="1"/>
  <c r="M128" i="1"/>
  <c r="M129" i="1"/>
  <c r="M134" i="1"/>
  <c r="M123" i="1"/>
  <c r="M130" i="1"/>
  <c r="Q136" i="1"/>
  <c r="M125" i="1"/>
  <c r="M124" i="1"/>
  <c r="M127" i="1"/>
  <c r="S133" i="1"/>
  <c r="Q133" i="1" s="1"/>
  <c r="O133" i="1" s="1"/>
  <c r="S120" i="1"/>
  <c r="Q120" i="1"/>
  <c r="O120" i="1"/>
  <c r="S118" i="1"/>
  <c r="Q118" i="1"/>
  <c r="O118" i="1"/>
  <c r="S117" i="1"/>
  <c r="Q117" i="1"/>
  <c r="O117" i="1"/>
  <c r="L116" i="1"/>
  <c r="G116" i="1"/>
  <c r="T116" i="1" l="1"/>
  <c r="R116" i="1"/>
  <c r="P121" i="1"/>
  <c r="P116" i="1"/>
  <c r="T121" i="1"/>
  <c r="R121" i="1"/>
  <c r="N133" i="1"/>
  <c r="M136" i="1"/>
  <c r="N136" i="1"/>
  <c r="C116" i="1"/>
  <c r="H116" i="1"/>
  <c r="C121" i="1"/>
  <c r="H121" i="1"/>
  <c r="M133" i="1"/>
  <c r="O136" i="1"/>
  <c r="O116" i="1"/>
  <c r="S116" i="1"/>
  <c r="Q116" i="1" s="1"/>
  <c r="M118" i="1"/>
  <c r="M117" i="1"/>
  <c r="M120" i="1"/>
  <c r="S121" i="1"/>
  <c r="Q121" i="1" s="1"/>
  <c r="O121" i="1" s="1"/>
  <c r="S115" i="1"/>
  <c r="Q115" i="1"/>
  <c r="O115" i="1"/>
  <c r="S114" i="1"/>
  <c r="Q114" i="1"/>
  <c r="O114" i="1"/>
  <c r="S113" i="1"/>
  <c r="Q113" i="1"/>
  <c r="O113" i="1"/>
  <c r="S112" i="1"/>
  <c r="Q112" i="1"/>
  <c r="O112" i="1"/>
  <c r="S111" i="1"/>
  <c r="Q111" i="1"/>
  <c r="O111" i="1"/>
  <c r="N116" i="1" l="1"/>
  <c r="N121" i="1"/>
  <c r="M116" i="1"/>
  <c r="M111" i="1"/>
  <c r="M114" i="1"/>
  <c r="M113" i="1"/>
  <c r="M112" i="1"/>
  <c r="M115" i="1"/>
  <c r="J109" i="1" l="1"/>
  <c r="G109" i="1"/>
  <c r="S108" i="1"/>
  <c r="Q108" i="1"/>
  <c r="O108" i="1"/>
  <c r="L107" i="1"/>
  <c r="R107" i="1"/>
  <c r="F109" i="1" l="1"/>
  <c r="T110" i="1"/>
  <c r="E109" i="1"/>
  <c r="R109" i="1" s="1"/>
  <c r="R110" i="1"/>
  <c r="S107" i="1"/>
  <c r="T107" i="1"/>
  <c r="C107" i="1"/>
  <c r="P107" i="1"/>
  <c r="D109" i="1"/>
  <c r="H107" i="1"/>
  <c r="M108" i="1"/>
  <c r="Q107" i="1"/>
  <c r="O107" i="1" s="1"/>
  <c r="S110" i="1"/>
  <c r="Q110" i="1"/>
  <c r="K109" i="1"/>
  <c r="S105" i="1"/>
  <c r="Q105" i="1"/>
  <c r="O105" i="1"/>
  <c r="L104" i="1"/>
  <c r="G104" i="1"/>
  <c r="S102" i="1"/>
  <c r="Q102" i="1"/>
  <c r="O102" i="1"/>
  <c r="L100" i="1"/>
  <c r="G100" i="1"/>
  <c r="R100" i="1"/>
  <c r="T104" i="1" l="1"/>
  <c r="R104" i="1"/>
  <c r="T100" i="1"/>
  <c r="P104" i="1"/>
  <c r="P100" i="1"/>
  <c r="S109" i="1"/>
  <c r="Q109" i="1"/>
  <c r="T109" i="1"/>
  <c r="N107" i="1"/>
  <c r="H110" i="1"/>
  <c r="N110" i="1" s="1"/>
  <c r="P110" i="1"/>
  <c r="C109" i="1"/>
  <c r="H100" i="1"/>
  <c r="C104" i="1"/>
  <c r="H104" i="1"/>
  <c r="C100" i="1"/>
  <c r="S100" i="1"/>
  <c r="Q100" i="1"/>
  <c r="O100" i="1" s="1"/>
  <c r="M105" i="1"/>
  <c r="M102" i="1"/>
  <c r="S104" i="1"/>
  <c r="Q104" i="1" s="1"/>
  <c r="M107" i="1"/>
  <c r="O104" i="1"/>
  <c r="I109" i="1"/>
  <c r="H109" i="1" s="1"/>
  <c r="O110" i="1"/>
  <c r="S99" i="1"/>
  <c r="Q99" i="1"/>
  <c r="L98" i="1"/>
  <c r="K98" i="1"/>
  <c r="J98" i="1"/>
  <c r="I98" i="1"/>
  <c r="I66" i="1" s="1"/>
  <c r="G98" i="1"/>
  <c r="F98" i="1"/>
  <c r="E98" i="1"/>
  <c r="S96" i="1"/>
  <c r="Q96" i="1"/>
  <c r="O96" i="1"/>
  <c r="S95" i="1"/>
  <c r="Q95" i="1"/>
  <c r="O95" i="1"/>
  <c r="S94" i="1"/>
  <c r="Q94" i="1"/>
  <c r="O94" i="1"/>
  <c r="S93" i="1"/>
  <c r="Q93" i="1"/>
  <c r="O93" i="1"/>
  <c r="S92" i="1"/>
  <c r="Q92" i="1"/>
  <c r="O92" i="1"/>
  <c r="S91" i="1"/>
  <c r="Q91" i="1"/>
  <c r="O91" i="1"/>
  <c r="T98" i="1" l="1"/>
  <c r="R98" i="1"/>
  <c r="M110" i="1"/>
  <c r="N104" i="1"/>
  <c r="N109" i="1"/>
  <c r="P109" i="1"/>
  <c r="N100" i="1"/>
  <c r="H98" i="1"/>
  <c r="M100" i="1"/>
  <c r="M96" i="1"/>
  <c r="M104" i="1"/>
  <c r="M94" i="1"/>
  <c r="M91" i="1"/>
  <c r="M92" i="1"/>
  <c r="M93" i="1"/>
  <c r="M95" i="1"/>
  <c r="Q98" i="1"/>
  <c r="S98" i="1"/>
  <c r="O109" i="1"/>
  <c r="M90" i="1" l="1"/>
  <c r="S88" i="1"/>
  <c r="Q88" i="1"/>
  <c r="O88" i="1"/>
  <c r="S87" i="1"/>
  <c r="Q87" i="1"/>
  <c r="O87" i="1"/>
  <c r="M88" i="1" l="1"/>
  <c r="M87" i="1"/>
  <c r="S86" i="1"/>
  <c r="Q86" i="1"/>
  <c r="O86" i="1"/>
  <c r="S85" i="1"/>
  <c r="Q85" i="1"/>
  <c r="O85" i="1"/>
  <c r="L84" i="1"/>
  <c r="K84" i="1"/>
  <c r="P84" i="1"/>
  <c r="G84" i="1"/>
  <c r="T84" i="1" l="1"/>
  <c r="R84" i="1"/>
  <c r="H84" i="1"/>
  <c r="C84" i="1"/>
  <c r="O84" i="1"/>
  <c r="S84" i="1"/>
  <c r="M86" i="1"/>
  <c r="M85" i="1"/>
  <c r="Q84" i="1"/>
  <c r="N84" i="1" l="1"/>
  <c r="M84" i="1"/>
  <c r="S83" i="1"/>
  <c r="Q83" i="1"/>
  <c r="O83" i="1"/>
  <c r="S82" i="1"/>
  <c r="Q82" i="1"/>
  <c r="O82" i="1"/>
  <c r="S80" i="1"/>
  <c r="Q80" i="1"/>
  <c r="O80" i="1"/>
  <c r="S79" i="1"/>
  <c r="Q79" i="1"/>
  <c r="O79" i="1"/>
  <c r="M80" i="1" l="1"/>
  <c r="M82" i="1"/>
  <c r="M83" i="1"/>
  <c r="S78" i="1"/>
  <c r="Q78" i="1"/>
  <c r="O78" i="1"/>
  <c r="S77" i="1"/>
  <c r="Q77" i="1"/>
  <c r="O77" i="1"/>
  <c r="S75" i="1"/>
  <c r="Q75" i="1"/>
  <c r="O75" i="1"/>
  <c r="S74" i="1"/>
  <c r="Q74" i="1"/>
  <c r="O74" i="1"/>
  <c r="S73" i="1"/>
  <c r="Q73" i="1"/>
  <c r="O73" i="1"/>
  <c r="S70" i="1"/>
  <c r="Q70" i="1"/>
  <c r="O70" i="1"/>
  <c r="S68" i="1"/>
  <c r="Q68" i="1"/>
  <c r="O68" i="1"/>
  <c r="L66" i="1"/>
  <c r="K66" i="1"/>
  <c r="M76" i="1" l="1"/>
  <c r="M70" i="1"/>
  <c r="M77" i="1"/>
  <c r="M78" i="1"/>
  <c r="M79" i="1"/>
  <c r="M74" i="1"/>
  <c r="M75" i="1"/>
  <c r="Q67" i="1"/>
  <c r="M68" i="1"/>
  <c r="J66" i="1"/>
  <c r="H66" i="1" s="1"/>
  <c r="M73" i="1"/>
  <c r="S67" i="1"/>
  <c r="G66" i="1"/>
  <c r="F66" i="1"/>
  <c r="E66" i="1"/>
  <c r="S65" i="1"/>
  <c r="Q65" i="1"/>
  <c r="O65" i="1"/>
  <c r="S63" i="1"/>
  <c r="Q63" i="1"/>
  <c r="O63" i="1"/>
  <c r="S62" i="1"/>
  <c r="Q62" i="1"/>
  <c r="O62" i="1"/>
  <c r="L60" i="1"/>
  <c r="K60" i="1"/>
  <c r="J60" i="1"/>
  <c r="S66" i="1" l="1"/>
  <c r="T66" i="1"/>
  <c r="R66" i="1"/>
  <c r="H60" i="1"/>
  <c r="M65" i="1"/>
  <c r="Q66" i="1"/>
  <c r="M62" i="1"/>
  <c r="M63" i="1"/>
  <c r="G60" i="1"/>
  <c r="F60" i="1"/>
  <c r="E60" i="1"/>
  <c r="R60" i="1" s="1"/>
  <c r="D60" i="1"/>
  <c r="P60" i="1" s="1"/>
  <c r="S59" i="1"/>
  <c r="Q59" i="1"/>
  <c r="O59" i="1"/>
  <c r="L58" i="1"/>
  <c r="K58" i="1"/>
  <c r="J58" i="1"/>
  <c r="I58" i="1"/>
  <c r="G58" i="1"/>
  <c r="F58" i="1"/>
  <c r="T58" i="1" s="1"/>
  <c r="E58" i="1"/>
  <c r="D58" i="1"/>
  <c r="D47" i="1" s="1"/>
  <c r="S57" i="1"/>
  <c r="Q57" i="1"/>
  <c r="O57" i="1"/>
  <c r="L56" i="1"/>
  <c r="K56" i="1"/>
  <c r="J56" i="1"/>
  <c r="I56" i="1"/>
  <c r="G56" i="1"/>
  <c r="F56" i="1"/>
  <c r="E56" i="1"/>
  <c r="S55" i="1"/>
  <c r="Q55" i="1"/>
  <c r="O55" i="1"/>
  <c r="S53" i="1"/>
  <c r="Q53" i="1"/>
  <c r="O53" i="1"/>
  <c r="S51" i="1"/>
  <c r="Q51" i="1"/>
  <c r="O51" i="1"/>
  <c r="S50" i="1"/>
  <c r="Q50" i="1"/>
  <c r="O50" i="1"/>
  <c r="S49" i="1"/>
  <c r="Q49" i="1"/>
  <c r="O49" i="1"/>
  <c r="R56" i="1" l="1"/>
  <c r="P56" i="1"/>
  <c r="T56" i="1"/>
  <c r="R58" i="1"/>
  <c r="P58" i="1"/>
  <c r="S60" i="1"/>
  <c r="T60" i="1"/>
  <c r="C56" i="1"/>
  <c r="H56" i="1"/>
  <c r="C60" i="1"/>
  <c r="N60" i="1" s="1"/>
  <c r="C58" i="1"/>
  <c r="H58" i="1"/>
  <c r="Q60" i="1"/>
  <c r="S56" i="1"/>
  <c r="Q56" i="1" s="1"/>
  <c r="O56" i="1"/>
  <c r="M50" i="1"/>
  <c r="O60" i="1"/>
  <c r="M49" i="1"/>
  <c r="M53" i="1"/>
  <c r="M59" i="1"/>
  <c r="M51" i="1"/>
  <c r="S58" i="1"/>
  <c r="Q58" i="1" s="1"/>
  <c r="O58" i="1" s="1"/>
  <c r="M57" i="1"/>
  <c r="L48" i="1"/>
  <c r="L47" i="1" s="1"/>
  <c r="J47" i="1"/>
  <c r="G48" i="1"/>
  <c r="G47" i="1" s="1"/>
  <c r="P48" i="1" l="1"/>
  <c r="N58" i="1"/>
  <c r="F47" i="1"/>
  <c r="T48" i="1"/>
  <c r="E47" i="1"/>
  <c r="R47" i="1" s="1"/>
  <c r="R48" i="1"/>
  <c r="N56" i="1"/>
  <c r="M58" i="1"/>
  <c r="I47" i="1"/>
  <c r="H48" i="1"/>
  <c r="M60" i="1"/>
  <c r="M56" i="1"/>
  <c r="S48" i="1"/>
  <c r="Q48" i="1" s="1"/>
  <c r="K47" i="1"/>
  <c r="O48" i="1"/>
  <c r="T47" i="1" l="1"/>
  <c r="C47" i="1"/>
  <c r="P47" i="1"/>
  <c r="N48" i="1"/>
  <c r="H47" i="1"/>
  <c r="M48" i="1"/>
  <c r="S47" i="1"/>
  <c r="O47" i="1"/>
  <c r="N47" i="1" l="1"/>
  <c r="Q47" i="1"/>
  <c r="M47" i="1"/>
  <c r="S45" i="1" l="1"/>
  <c r="Q45" i="1" s="1"/>
  <c r="S41" i="1"/>
  <c r="Q41" i="1"/>
  <c r="L40" i="1"/>
  <c r="R40" i="1"/>
  <c r="G40" i="1"/>
  <c r="S35" i="1"/>
  <c r="Q35" i="1"/>
  <c r="O35" i="1"/>
  <c r="T40" i="1" l="1"/>
  <c r="P40" i="1"/>
  <c r="C40" i="1"/>
  <c r="H40" i="1"/>
  <c r="Q40" i="1"/>
  <c r="O40" i="1" s="1"/>
  <c r="S40" i="1"/>
  <c r="M41" i="1"/>
  <c r="M35" i="1"/>
  <c r="L34" i="1"/>
  <c r="K34" i="1"/>
  <c r="K25" i="1" s="1"/>
  <c r="J34" i="1"/>
  <c r="I34" i="1"/>
  <c r="I25" i="1" s="1"/>
  <c r="G34" i="1"/>
  <c r="F34" i="1"/>
  <c r="F25" i="1" s="1"/>
  <c r="D34" i="1"/>
  <c r="D25" i="1" s="1"/>
  <c r="S27" i="1"/>
  <c r="Q27" i="1"/>
  <c r="R34" i="1" l="1"/>
  <c r="J25" i="1"/>
  <c r="N40" i="1"/>
  <c r="T34" i="1"/>
  <c r="P34" i="1"/>
  <c r="C34" i="1"/>
  <c r="H34" i="1"/>
  <c r="O34" i="1"/>
  <c r="M40" i="1"/>
  <c r="S34" i="1"/>
  <c r="Q34" i="1" s="1"/>
  <c r="L26" i="1"/>
  <c r="G26" i="1"/>
  <c r="T26" i="1" l="1"/>
  <c r="R26" i="1"/>
  <c r="N34" i="1"/>
  <c r="H26" i="1"/>
  <c r="M34" i="1"/>
  <c r="Q26" i="1"/>
  <c r="S26" i="1"/>
  <c r="L25" i="1"/>
  <c r="S22" i="1"/>
  <c r="Q22" i="1"/>
  <c r="O22" i="1"/>
  <c r="S21" i="1"/>
  <c r="Q21" i="1"/>
  <c r="O21" i="1"/>
  <c r="S20" i="1"/>
  <c r="Q20" i="1"/>
  <c r="O20" i="1"/>
  <c r="S19" i="1"/>
  <c r="Q19" i="1"/>
  <c r="O19" i="1"/>
  <c r="S18" i="1"/>
  <c r="Q18" i="1"/>
  <c r="O18" i="1"/>
  <c r="S17" i="1"/>
  <c r="Q17" i="1"/>
  <c r="O17" i="1"/>
  <c r="S16" i="1"/>
  <c r="Q16" i="1"/>
  <c r="O16" i="1"/>
  <c r="S15" i="1"/>
  <c r="Q15" i="1"/>
  <c r="O15" i="1"/>
  <c r="S14" i="1"/>
  <c r="Q14" i="1"/>
  <c r="O14" i="1"/>
  <c r="S13" i="1"/>
  <c r="Q13" i="1"/>
  <c r="O13" i="1"/>
  <c r="S12" i="1"/>
  <c r="Q12" i="1"/>
  <c r="O12" i="1"/>
  <c r="S11" i="1"/>
  <c r="Q11" i="1"/>
  <c r="O11" i="1"/>
  <c r="Q10" i="1"/>
  <c r="O10" i="1"/>
  <c r="T25" i="1" l="1"/>
  <c r="R25" i="1"/>
  <c r="H25" i="1"/>
  <c r="M10" i="1"/>
  <c r="G25" i="1"/>
  <c r="M12" i="1"/>
  <c r="M16" i="1"/>
  <c r="M20" i="1"/>
  <c r="Q25" i="1"/>
  <c r="S25" i="1"/>
  <c r="M11" i="1"/>
  <c r="M15" i="1"/>
  <c r="M19" i="1"/>
  <c r="M14" i="1"/>
  <c r="M18" i="1"/>
  <c r="M22" i="1"/>
  <c r="M13" i="1"/>
  <c r="M17" i="1"/>
  <c r="M21" i="1"/>
  <c r="S9" i="1" l="1"/>
  <c r="T9" i="1"/>
  <c r="Q9" i="1"/>
  <c r="R9" i="1"/>
  <c r="P9" i="1"/>
  <c r="H9" i="1"/>
  <c r="C9" i="1"/>
  <c r="O9" i="1"/>
  <c r="N9" i="1" l="1"/>
  <c r="M9" i="1"/>
  <c r="L109" i="1" l="1"/>
  <c r="L114" i="4"/>
  <c r="G114" i="4"/>
  <c r="M121" i="1" l="1"/>
  <c r="M109" i="1" l="1"/>
  <c r="I128" i="4"/>
  <c r="J128" i="4"/>
  <c r="J127" i="4" s="1"/>
  <c r="K128" i="4"/>
  <c r="L128" i="4"/>
  <c r="F128" i="4"/>
  <c r="G128" i="4"/>
  <c r="G108" i="4" l="1"/>
  <c r="G127" i="4"/>
  <c r="G125" i="4" s="1"/>
  <c r="G123" i="4" s="1"/>
  <c r="K127" i="4"/>
  <c r="H127" i="4" s="1"/>
  <c r="O127" i="4"/>
  <c r="J114" i="4"/>
  <c r="O114" i="4" s="1"/>
  <c r="F127" i="4"/>
  <c r="L108" i="4"/>
  <c r="L127" i="4"/>
  <c r="L125" i="4" s="1"/>
  <c r="L123" i="4" s="1"/>
  <c r="N128" i="4"/>
  <c r="O128" i="4"/>
  <c r="C128" i="4"/>
  <c r="H128" i="4"/>
  <c r="P128" i="4"/>
  <c r="O27" i="1"/>
  <c r="M27" i="1"/>
  <c r="P127" i="4" l="1"/>
  <c r="K114" i="4"/>
  <c r="J108" i="4"/>
  <c r="O108" i="4" s="1"/>
  <c r="F114" i="4"/>
  <c r="C127" i="4"/>
  <c r="M127" i="4" s="1"/>
  <c r="P26" i="1"/>
  <c r="C26" i="1"/>
  <c r="M128" i="4"/>
  <c r="O26" i="1"/>
  <c r="P114" i="4" l="1"/>
  <c r="K108" i="4"/>
  <c r="C114" i="4"/>
  <c r="F108" i="4"/>
  <c r="C108" i="4" s="1"/>
  <c r="M26" i="1"/>
  <c r="N26" i="1"/>
  <c r="O241" i="1"/>
  <c r="O242" i="1"/>
  <c r="M242" i="1"/>
  <c r="M241" i="1"/>
  <c r="D239" i="1"/>
  <c r="P239" i="1" s="1"/>
  <c r="P108" i="4" l="1"/>
  <c r="O239" i="1"/>
  <c r="C239" i="1"/>
  <c r="M239" i="1" l="1"/>
  <c r="N239" i="1"/>
  <c r="J82" i="4"/>
  <c r="K82" i="4"/>
  <c r="P82" i="4" s="1"/>
  <c r="L82" i="4"/>
  <c r="L66" i="4" s="1"/>
  <c r="I104" i="4"/>
  <c r="I86" i="4" s="1"/>
  <c r="J104" i="4"/>
  <c r="K104" i="4"/>
  <c r="K86" i="4" s="1"/>
  <c r="L104" i="4"/>
  <c r="E104" i="4"/>
  <c r="E86" i="4" s="1"/>
  <c r="F66" i="4"/>
  <c r="F104" i="4"/>
  <c r="F86" i="4" s="1"/>
  <c r="G66" i="4"/>
  <c r="G104" i="4"/>
  <c r="G86" i="4" s="1"/>
  <c r="L136" i="4"/>
  <c r="L134" i="4" s="1"/>
  <c r="L133" i="4" s="1"/>
  <c r="L142" i="4"/>
  <c r="H142" i="4" s="1"/>
  <c r="L146" i="4"/>
  <c r="K136" i="4"/>
  <c r="K134" i="4" s="1"/>
  <c r="K133" i="4" s="1"/>
  <c r="F141" i="4"/>
  <c r="C141" i="4" s="1"/>
  <c r="G133" i="4"/>
  <c r="C133" i="4" s="1"/>
  <c r="G142" i="4"/>
  <c r="I136" i="4"/>
  <c r="I133" i="4" s="1"/>
  <c r="J136" i="4"/>
  <c r="J134" i="4" s="1"/>
  <c r="P136" i="4" l="1"/>
  <c r="J86" i="4"/>
  <c r="O86" i="4" s="1"/>
  <c r="O104" i="4"/>
  <c r="N104" i="4"/>
  <c r="H72" i="4"/>
  <c r="N72" i="4"/>
  <c r="J66" i="4"/>
  <c r="O82" i="4"/>
  <c r="E66" i="4"/>
  <c r="O72" i="4"/>
  <c r="M146" i="4"/>
  <c r="O136" i="4"/>
  <c r="L141" i="4"/>
  <c r="N136" i="4"/>
  <c r="K66" i="4"/>
  <c r="C104" i="4"/>
  <c r="H104" i="4"/>
  <c r="P104" i="4"/>
  <c r="P72" i="4"/>
  <c r="H136" i="4"/>
  <c r="M136" i="4" s="1"/>
  <c r="P134" i="4"/>
  <c r="P141" i="4"/>
  <c r="C72" i="4"/>
  <c r="H82" i="4"/>
  <c r="M82" i="4" s="1"/>
  <c r="K132" i="4"/>
  <c r="P133" i="4"/>
  <c r="J133" i="4"/>
  <c r="H133" i="4" s="1"/>
  <c r="O134" i="4"/>
  <c r="H134" i="4"/>
  <c r="M134" i="4" s="1"/>
  <c r="M142" i="4"/>
  <c r="G141" i="4"/>
  <c r="N133" i="4"/>
  <c r="I132" i="4"/>
  <c r="N132" i="4" s="1"/>
  <c r="P86" i="4"/>
  <c r="F132" i="4"/>
  <c r="C132" i="4" s="1"/>
  <c r="I66" i="4"/>
  <c r="O66" i="4" l="1"/>
  <c r="L132" i="4"/>
  <c r="P66" i="4"/>
  <c r="M104" i="4"/>
  <c r="H66" i="4"/>
  <c r="M72" i="4"/>
  <c r="G132" i="4"/>
  <c r="M141" i="4"/>
  <c r="P132" i="4"/>
  <c r="O133" i="4"/>
  <c r="J132" i="4"/>
  <c r="O132" i="4" s="1"/>
  <c r="H132" i="4"/>
  <c r="M133" i="4"/>
  <c r="M132" i="4" l="1"/>
  <c r="H37" i="4"/>
  <c r="M37" i="4" s="1"/>
  <c r="L36" i="4"/>
  <c r="H36" i="4" s="1"/>
  <c r="H29" i="4" l="1"/>
  <c r="L29" i="4"/>
  <c r="H28" i="4" l="1"/>
  <c r="M28" i="4" s="1"/>
  <c r="L26" i="4" l="1"/>
  <c r="H26" i="4" s="1"/>
  <c r="H27" i="4"/>
  <c r="M27" i="4" s="1"/>
  <c r="M26" i="4" l="1"/>
  <c r="L25" i="4"/>
  <c r="H25" i="4" l="1"/>
  <c r="L7" i="4"/>
  <c r="M25" i="4" l="1"/>
  <c r="I8" i="1" l="1"/>
  <c r="J8" i="1"/>
  <c r="R158" i="1" l="1"/>
  <c r="Q158" i="1" l="1"/>
  <c r="N158" i="1" l="1"/>
  <c r="P158" i="1"/>
  <c r="O158" i="1"/>
  <c r="M158" i="1" l="1"/>
  <c r="P67" i="1"/>
  <c r="O67" i="1" l="1"/>
  <c r="C67" i="1"/>
  <c r="O99" i="1"/>
  <c r="D98" i="1"/>
  <c r="D66" i="1" s="1"/>
  <c r="P98" i="1" l="1"/>
  <c r="P66" i="1"/>
  <c r="M67" i="1"/>
  <c r="N67" i="1"/>
  <c r="O98" i="1"/>
  <c r="C98" i="1"/>
  <c r="M98" i="1" l="1"/>
  <c r="N98" i="1"/>
  <c r="C66" i="1"/>
  <c r="O66" i="1"/>
  <c r="M66" i="1" l="1"/>
  <c r="N66" i="1"/>
  <c r="L143" i="1"/>
  <c r="L8" i="1" s="1"/>
  <c r="K8" i="1"/>
  <c r="G8" i="1" l="1"/>
  <c r="H143" i="1"/>
  <c r="H8" i="1" l="1"/>
  <c r="T143" i="1" l="1"/>
  <c r="C143" i="1"/>
  <c r="F8" i="1"/>
  <c r="S143" i="1"/>
  <c r="R143" i="1"/>
  <c r="S8" i="1" l="1"/>
  <c r="T8" i="1"/>
  <c r="Q143" i="1"/>
  <c r="E8" i="1"/>
  <c r="P143" i="1" l="1"/>
  <c r="Q8" i="1"/>
  <c r="R8" i="1"/>
  <c r="O143" i="1"/>
  <c r="M143" i="1" l="1"/>
  <c r="N143" i="1"/>
  <c r="L93" i="4" l="1"/>
  <c r="L86" i="4" s="1"/>
  <c r="H86" i="4" s="1"/>
  <c r="N96" i="4"/>
  <c r="M96" i="4" l="1"/>
  <c r="C93" i="4" l="1"/>
  <c r="M93" i="4" s="1"/>
  <c r="N93" i="4"/>
  <c r="N86" i="4" l="1"/>
  <c r="C86" i="4"/>
  <c r="M86" i="4" s="1"/>
  <c r="P45" i="1" l="1"/>
  <c r="C25" i="1" l="1"/>
  <c r="N25" i="1" s="1"/>
  <c r="O45" i="1"/>
  <c r="O25" i="1" l="1"/>
  <c r="P25" i="1"/>
  <c r="M25" i="1"/>
  <c r="N45" i="1"/>
  <c r="M45" i="1"/>
  <c r="C225" i="1" l="1"/>
  <c r="M225" i="1" s="1"/>
  <c r="P225" i="1"/>
  <c r="O225" i="1"/>
  <c r="C220" i="1"/>
  <c r="N220" i="1" l="1"/>
  <c r="M220" i="1"/>
  <c r="N225" i="1"/>
  <c r="P220" i="1"/>
  <c r="D8" i="1"/>
  <c r="O220" i="1"/>
  <c r="P8" i="1" l="1"/>
  <c r="O8" i="1"/>
  <c r="C8" i="1"/>
  <c r="N8" i="1" l="1"/>
  <c r="M8" i="1"/>
  <c r="N38" i="4"/>
  <c r="C36" i="4"/>
  <c r="C38" i="4"/>
  <c r="M38" i="4" s="1"/>
  <c r="M36" i="4" l="1"/>
  <c r="C29" i="4"/>
  <c r="M29" i="4" s="1"/>
  <c r="N36" i="4"/>
  <c r="D29" i="4"/>
  <c r="N29" i="4" s="1"/>
  <c r="N18" i="4"/>
  <c r="H18" i="4"/>
  <c r="M18" i="4" s="1"/>
  <c r="I15" i="4"/>
  <c r="N15" i="4" s="1"/>
  <c r="H15" i="4" l="1"/>
  <c r="H7" i="4" s="1"/>
  <c r="M7" i="4" s="1"/>
  <c r="I7" i="4"/>
  <c r="N7" i="4" s="1"/>
  <c r="M15" i="4" l="1"/>
  <c r="N69" i="4"/>
  <c r="C69" i="4"/>
  <c r="M69" i="4" s="1"/>
  <c r="N67" i="4"/>
  <c r="C67" i="4" l="1"/>
  <c r="M67" i="4" s="1"/>
  <c r="D66" i="4"/>
  <c r="N66" i="4" s="1"/>
  <c r="C66" i="4" l="1"/>
  <c r="M66" i="4" s="1"/>
  <c r="N117" i="4"/>
  <c r="H117" i="4"/>
  <c r="M117" i="4" s="1"/>
  <c r="I108" i="4"/>
  <c r="H114" i="4" l="1"/>
  <c r="M114" i="4" s="1"/>
  <c r="N108" i="4"/>
  <c r="H108" i="4"/>
  <c r="M108" i="4" s="1"/>
  <c r="N114" i="4"/>
</calcChain>
</file>

<file path=xl/sharedStrings.xml><?xml version="1.0" encoding="utf-8"?>
<sst xmlns="http://schemas.openxmlformats.org/spreadsheetml/2006/main" count="1356" uniqueCount="854">
  <si>
    <t>№ п/п</t>
  </si>
  <si>
    <t>Всего</t>
  </si>
  <si>
    <t>в том числе</t>
  </si>
  <si>
    <t>Организация мониторинга деятельности субъектов малого и среднего предпринимательства в экономике</t>
  </si>
  <si>
    <t xml:space="preserve"> бюджет Белоярского района</t>
  </si>
  <si>
    <t>бюджет ХМАО</t>
  </si>
  <si>
    <t xml:space="preserve">«Развитие малого и среднего предпринимательства и туризма в Белоярском районе на 2014 – 2020 годы» 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</si>
  <si>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</si>
  <si>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</si>
  <si>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</si>
  <si>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</si>
  <si>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«Развитие образования Белоярского района на 2014 – 2020 годы»</t>
  </si>
  <si>
    <t xml:space="preserve">Подпрограмма 2 «Поддержка социально ориентированных некоммерческих организаций» </t>
  </si>
  <si>
    <t>Подпрограмма 3 «Обеспечение реализации муниципальной программы»</t>
  </si>
  <si>
    <t xml:space="preserve">«Социальная поддержка отдельных категорий граждан на территории  Белоярского района на 2014-2020 годы» </t>
  </si>
  <si>
    <t xml:space="preserve">«Доступная среда на 2014 - 2020 годы» </t>
  </si>
  <si>
    <t xml:space="preserve">Наименование  муниципальной программы, подпрограммы, мероприятий </t>
  </si>
  <si>
    <t>Проведение конкурса пианистов «Волшебные клавиши»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</si>
  <si>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</si>
  <si>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</si>
  <si>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</si>
  <si>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</si>
  <si>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 xml:space="preserve">«Развитие культуры Белоярского района на 2014 – 2020 годы» </t>
  </si>
  <si>
    <t>Подпрограмма 1 «Развитие физической культуры и массового спорта»</t>
  </si>
  <si>
    <t>Участие спортивных сборных команд Белоярского района в спортивно-массовых мероприятиях</t>
  </si>
  <si>
    <t>Подпрограмма 2 «Организация и осуществление мероприятий по работе с детьми и молодежью»</t>
  </si>
  <si>
    <t>Обеспечение деятельности муниципального казенного учреждения Белоярского района «Молодежный центр «Спутник»</t>
  </si>
  <si>
    <t>Подпрограмма 3 «Организация отдыха и оздоровления детей»</t>
  </si>
  <si>
    <t>Предоставление детям в возрасте от 6 до 17 лет (включительно), проживающим на территории Белоярского района, в том числе находящимся в трудной жизненной и иной ситуации, детям-сиротам и детям, оставшихся без попечения родителей, путевок в организации, обеспечивающие отдых и оздоровление детей</t>
  </si>
  <si>
    <t>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организаций, финансируемых из бюджета  района (в размере 50% от фактических расходов)</t>
  </si>
  <si>
    <t>Оплата стоимости проезда к местам сбора организованных групп и обратно  детям, проявившим способности в сфере физической культуры и спорта, молодежной политики</t>
  </si>
  <si>
    <t>Оплата услуг лиц, сопровождающих детей к местам сбора организованных групп и обратно  детям, проявившим способности в сфере физической культуры и спорта, молодежной политики</t>
  </si>
  <si>
    <t>Организация работы в клубах по месту  жительства на базе молодежных клубов МКУ МЦ «Спутник» в каникулярное время</t>
  </si>
  <si>
    <t>Проведение семинаров, участие специалистов в обучающих семинарах и совещаниях организаторов оздоровления, отдыха, занятости детей</t>
  </si>
  <si>
    <t>«Развитие физической культуры, спорта и молодежной политики на территории  Белоярского района  на 2014 – 2020 годы»</t>
  </si>
  <si>
    <t>Проведение диспансеризации муниципальных служащих</t>
  </si>
  <si>
    <t>Повышение квалификации муниципальных служащих с получением свидетельства (удостоверения) о повышении квалификации</t>
  </si>
  <si>
    <t>«Развитие агропромышленного комплекса на 2014 – 2020 годы»</t>
  </si>
  <si>
    <t xml:space="preserve">«Строительство и реконструкция объектов муниципальной собственности Белоярского района на 2014 – 2020 годы» </t>
  </si>
  <si>
    <t>Инженерные сети к жилым домам новой застройки поселений Белоярского района</t>
  </si>
  <si>
    <t>Подпрограмма 2 «Обеспечение градостроительной деятельности на территории Белоярского района»</t>
  </si>
  <si>
    <t>Подпрограмма 3 «Улучшение жилищных условий населения Белоярского района»</t>
  </si>
  <si>
    <t>«Обеспечение доступным и комфортным жильем жителей Белоярского района в 2014 – 2020 годах»</t>
  </si>
  <si>
    <t>Подпрограмма 1 «Содействие развитию жилищного строительства на территории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</si>
  <si>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</si>
  <si>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</si>
  <si>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«Развитие жилищно-коммунального комплекса и повышение энергетической эффективности в Белоярском районе на 2014 – 2020 годы»</t>
  </si>
  <si>
    <t>Информационное обеспечение профилактики дорожного травматизма и безопасности дорожного движения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</si>
  <si>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2014 - 2020 годы»</t>
  </si>
  <si>
    <t>Подпрограмма 2: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</si>
  <si>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Обеспечение надлежащего уровня эксплуатации муниципального имущества</t>
  </si>
  <si>
    <t>«Информационное общество на 2014-2020 годы»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</si>
  <si>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</si>
  <si>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</si>
  <si>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</si>
  <si>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Воздушный транспорт</t>
  </si>
  <si>
    <t>Автомобильный транспорт</t>
  </si>
  <si>
    <t>Водный транспорт</t>
  </si>
  <si>
    <t>«Развитие транспортной системы Белоярского района на 2014-2020 годы»</t>
  </si>
  <si>
    <t>Подпрограмма 1. Долгосрочное финансовое планирование и организация бюджетного процесса</t>
  </si>
  <si>
    <t>Подпрограмма 2. Управление муниципальным долгом</t>
  </si>
  <si>
    <t>Планирование ассигнований на погашение долговых обязательств Белоярского района*</t>
  </si>
  <si>
    <t xml:space="preserve">«Управление муниципальными финансами в Белоярском районе
на 2014-2020 годы»
</t>
  </si>
  <si>
    <t>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</si>
  <si>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Примечания</t>
  </si>
  <si>
    <t>Процент исполнения</t>
  </si>
  <si>
    <t>Подпрограмма 4 «Обеспечение реализации муниципальной программы»</t>
  </si>
  <si>
    <t>Федеральный бюджет</t>
  </si>
  <si>
    <t xml:space="preserve">«Управление муниципальным имуществом на 2014-2020 годы»
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</si>
  <si>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
</t>
  </si>
  <si>
    <t>Отчет</t>
  </si>
  <si>
    <t>Сельское поселение Верхнеказымский</t>
  </si>
  <si>
    <t>Муниципальная программа сельского поселения Верхнеказымский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</si>
  <si>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Верхнеказымский «Развитие жилищно-коммунального комплекса и повышение энергетической эффективности  на 2014-2016 годы»</t>
  </si>
  <si>
    <t xml:space="preserve"> «Развитие муниципальной службы сельского поселения Верхнеказымский на  2014-2016 годы» </t>
  </si>
  <si>
    <t>Реализация мероприятий муниципальной программы сельского поселения Верхнеказымский «Развитие муниципальной службы сельского поселения Верхнеказымский на 2014-2016 годы»</t>
  </si>
  <si>
    <t>Сельское поселение Лыхма</t>
  </si>
  <si>
    <t>Муниципальная программа сельского поселения Лыхма «Защита населения от чрезвычайных ситуаций, обеспечение первичных мер пожарной безопасности и безопасности людей на водных объектах  на 2014-2016 годы»</t>
  </si>
  <si>
    <t xml:space="preserve"> Муниципальная программа сельского поселения Лыхма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</si>
  <si>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Лыхма на 2014-2016 годы»</t>
  </si>
  <si>
    <t>Повышение квалификации муниципальных служащих с получением свидетельства государственного образца</t>
  </si>
  <si>
    <t>Сельское поселение Сосновка</t>
  </si>
  <si>
    <t>Муниципальная программа сельского поселения Сосновка «Защита населения от чрезвычайных ситуаций, обеспечение первичных мер пожарной безопасности и безопасности людей на водных объектах  на 2014-2016 годы»</t>
  </si>
  <si>
    <t xml:space="preserve"> Муниципальная программа сельского поселения Сосновка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</si>
  <si>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Сосновка на 2014 - 2016 годы»</t>
  </si>
  <si>
    <t>Сельское поселение Сорум</t>
  </si>
  <si>
    <t>Муниципальная программа сельского поселения Сорум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</si>
  <si>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Сорум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</si>
  <si>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Сорум на 2014-2016 годы»</t>
  </si>
  <si>
    <t>Сельское поселение Полноват</t>
  </si>
  <si>
    <t xml:space="preserve"> Муниципальная программа сельского поселения Полноват «Развитие жилищно-коммунального комплекса и повышение энергетической эффективности  на 2014-2016 годы»</t>
  </si>
  <si>
    <t>«Развитие муниципальной службы  в сельском поселении Полноват на 2014 - 2016 годы»</t>
  </si>
  <si>
    <t>Диспансеризация муниципальных служащих</t>
  </si>
  <si>
    <t>Сельское поселение Казым</t>
  </si>
  <si>
    <t>Муниципальная программа сельского поселения Казым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</si>
  <si>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Казым «Развитие жилищно-коммунального комплекса и повышение энергетической эффективности  на 2014-2016 годы»</t>
  </si>
  <si>
    <t>«Развитие муниципальной службы в сельском поселении Казым на 2014 - 2016 годы»</t>
  </si>
  <si>
    <t>Городское поселение Белоярский</t>
  </si>
  <si>
    <t>участие в семинарах, совещаниях, конференциях, проводимых за пределами г.п.Белоярский</t>
  </si>
  <si>
    <t>повышение квалификации муниципальных служащих</t>
  </si>
  <si>
    <t>проведение диспансеризации</t>
  </si>
  <si>
    <t>Начальник управления экономики, реформ и программ администрации Белоярского района                                                                                                                                                   Щугарева Ю.Н.</t>
  </si>
  <si>
    <t>Проведение диспасеризации</t>
  </si>
  <si>
    <t>Повышение энергоэффективности систем освещения методом замены ламп накаливания высокой мощности на энергоэффективные</t>
  </si>
  <si>
    <t>Разработка информационного материала и размещение его на территории сельского поселения</t>
  </si>
  <si>
    <t>Оснащение территорий общего пользования первичными средствами тушения пожаров</t>
  </si>
  <si>
    <t>Приобретение противопожарного инвентаря, оборудования и систем оповещения</t>
  </si>
  <si>
    <t>Устройство и уход за противопожарным расстоянием (разрывом) между сельским поселением и лесным массивом</t>
  </si>
  <si>
    <t>Приобретение жилья (КМС)</t>
  </si>
  <si>
    <t>Подпрограмма II «Развитие муниципальной службы в Белоярском районе»</t>
  </si>
  <si>
    <t>«Повышение эффективности деятельности органов местного самоуправления  городского поселения Белоярский на 2014-2016 годы»</t>
  </si>
  <si>
    <t>Подпрограмма 1 «Обеспечение деятельности органов местного самоуправления городского поселения Белоярский»</t>
  </si>
  <si>
    <t>Подпрограмма 2 «Развитие муниципальной службы в городском поселении Белоярский»</t>
  </si>
  <si>
    <t>«Развитие жилищно-коммунального комплекса и повышение энергетической эффективности в городском поселении Белоярский на 2014-2016 годы»</t>
  </si>
  <si>
    <t>Подпрограмма 1 «Доступность и повышение качества жилищно-коммунальных услуг на территории городского поселения Белоярский»</t>
  </si>
  <si>
    <t>Подпрограмма 2 «Модернизация и реформирование жилищно-коммунального комплекса городского поселения Белоярский»</t>
  </si>
  <si>
    <t>тыс.руб.</t>
  </si>
  <si>
    <t>«Повышение эффективности деятельности органов местного самоуправления Белоярского района на 2014-2020 годы»</t>
  </si>
  <si>
    <t>Перечисление взносов для проведения капитального ремонта общего имущества в многоквартирных домах сельского поселения</t>
  </si>
  <si>
    <t>«Охрана окружающей среды на 2014 - 2020 годы»</t>
  </si>
  <si>
    <t>«Социально-экономическое развитие коренных малочисленных народов Севера на территории Белоярского района на 2014-2020 годы»</t>
  </si>
  <si>
    <t>Подпрограмма 3. Повышение эффективности бюджетных расходов</t>
  </si>
  <si>
    <t>%</t>
  </si>
  <si>
    <t>Относительное/абсолютное отклонение исполнения муниципальных программ</t>
  </si>
  <si>
    <t>Внесение изменений в документы территориального планирования и градостроительного зонирования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</si>
  <si>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</si>
  <si>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</si>
  <si>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</si>
  <si>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</si>
  <si>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</si>
  <si>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За отчетный период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</si>
  <si>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</si>
  <si>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</si>
  <si>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</si>
  <si>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</si>
  <si>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</si>
  <si>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</si>
  <si>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</si>
  <si>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</si>
  <si>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</si>
  <si>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</si>
  <si>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</si>
  <si>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</si>
  <si>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</si>
  <si>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</si>
  <si>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</si>
  <si>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</si>
  <si>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</si>
  <si>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</si>
  <si>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</si>
  <si>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</si>
  <si>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Подпрограмма 1  «Развитие физической культуры и массового спорта»</t>
  </si>
  <si>
    <t xml:space="preserve">   чел.</t>
  </si>
  <si>
    <t>Приказы КДМ,ФКиС о присвоении спортивных разрядов</t>
  </si>
  <si>
    <t>ед.</t>
  </si>
  <si>
    <t>% выполнения за отчетный период</t>
  </si>
  <si>
    <t>Уменьшение доли подростков, состоящих на учете в комиссии по делам несовершеннолетних, от общей численности детей в возрасте от 6 до 17 лет (включительно)</t>
  </si>
  <si>
    <t>Подпрограмма 3    «Организация отдыха и оздоровления детей»</t>
  </si>
  <si>
    <t>чел</t>
  </si>
  <si>
    <t>чел.</t>
  </si>
  <si>
    <t>Отчет МАУ «База спорта и отдыха «Северянка»</t>
  </si>
  <si>
    <t>7.</t>
  </si>
  <si>
    <t>Объем реализации сжиженного газа населению на территории сельских поселений Белоярского района</t>
  </si>
  <si>
    <t>кг</t>
  </si>
  <si>
    <t>Объем реализации электрической энергии в зоне децентрализованного электроснабжения</t>
  </si>
  <si>
    <t>м2</t>
  </si>
  <si>
    <t xml:space="preserve">Количество семей переселенных из аварийного жилищного фонда </t>
  </si>
  <si>
    <t>семей</t>
  </si>
  <si>
    <t>Обеспечение энергоснабжения сети уличного освещения</t>
  </si>
  <si>
    <t>тыс. кв.м.</t>
  </si>
  <si>
    <t>-</t>
  </si>
  <si>
    <t>Согласно заключенных договоров</t>
  </si>
  <si>
    <t>в том числе для муниципальных нужд в рамках муниципальной программы</t>
  </si>
  <si>
    <t>Снос ветхого и аварийного жилья в год</t>
  </si>
  <si>
    <t>семья</t>
  </si>
  <si>
    <t>Га</t>
  </si>
  <si>
    <t>Увеличение общей площади жилых помещений, приходящейся в среднем на 1 жителя</t>
  </si>
  <si>
    <t>Удельный вес ветхого и аварийного жилищного фонда во всем жилищном фонде</t>
  </si>
  <si>
    <t xml:space="preserve"> Муниципальная программа сельского поселения Верхнеказымский «Развитие муниципальной службы сельского поселения Верхнеказымский на  2014-2016 годы»</t>
  </si>
  <si>
    <t>Муниципальная программа сельского поселения Лыхма «Развитие жилищно-коммунального комплекса и повышение энергетической эффективности  на 2014-2016 годы»</t>
  </si>
  <si>
    <t>Муниципальная программа сельского поселения Лыхма «Развитие муниципальной службы в сельском поселении Лыхма на 2014-2016 годы»</t>
  </si>
  <si>
    <t>Муниципальная программа сельского поселения Сосновка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</si>
  <si>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Сорум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</si>
  <si>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Полноват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</si>
  <si>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Муниципальная программа сельского поселения Казым 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</si>
  <si>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 xml:space="preserve"> Муниципальная программа сельского поселения Сосновка «Развитие муниципальной службы сельского поселения Сосновка на  2014-2016 годы»</t>
  </si>
  <si>
    <t xml:space="preserve"> Муниципальная программа сельского поселения Сорум «Развитие муниципальной службы сельского поселения Сорум на  2014-2016 годы»</t>
  </si>
  <si>
    <t xml:space="preserve"> Муниципальная программа сельского поселения Полноват «Развитие муниципальной службы сельского поселения Полноват на  2014-2016 годы»</t>
  </si>
  <si>
    <t xml:space="preserve"> Муниципальная программа сельского поселения Казым «Развитие муниципальной службы сельского поселения Казым на  2014-2016 годы»</t>
  </si>
  <si>
    <t>Муниципальная программа городского поселения Белоярский  «Повышение эффективности деятельности органов местного самоуправления  городского поселения Белоярский на 2014-2016 годы»</t>
  </si>
  <si>
    <t xml:space="preserve"> Муниципальная программа городского поселения Белоярский "Развитие жилищно-коммунального комплекса и повышение энергетической эффективности в городском поселении Белоярский на 2014-2016 годы"</t>
  </si>
  <si>
    <t xml:space="preserve"> «Обеспечение доступным и комфортным жильем жителей Белоярского района в 2014 – 2020 годах»</t>
  </si>
  <si>
    <t>Количество оказанной услуги по водоснабжению</t>
  </si>
  <si>
    <t xml:space="preserve">Количество оказанной услуги по водоотведению </t>
  </si>
  <si>
    <t>Количество оказанной услуги по теплоснабжению</t>
  </si>
  <si>
    <t>тыс.
гКал.</t>
  </si>
  <si>
    <t>Объем вывезенных жидких бытовых отходов</t>
  </si>
  <si>
    <t>Согласно заключенного договора</t>
  </si>
  <si>
    <t>Приобретение предметов народного промысла для обустройства этнографической экспозиции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</si>
  <si>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</si>
  <si>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Доля муниципальных служащих, прошедших курсы повышения квалификации по программам дополнительного профессионального образования от потребности</t>
  </si>
  <si>
    <t>Доля муниципальных служащих, прошедших  диспансеризацию, от потребности</t>
  </si>
  <si>
    <t>подъездов</t>
  </si>
  <si>
    <t>экз.</t>
  </si>
  <si>
    <t>Проведение тренировок органов управления силами ГО и ЧС сельского поселения Верхнеказымский с применением специального оборудования</t>
  </si>
  <si>
    <t>раз</t>
  </si>
  <si>
    <t>Увеличение резервов материальных ресурсов (запасов) для предупреждения и ликвидации угроз по ГО и ЧС (приобретение огнетушителей, шансового инструмента, медикаментов и т.п.)</t>
  </si>
  <si>
    <t>Увеличение оснащенности мест общего пользования в многоквартирных домах противопожарным инвентарем</t>
  </si>
  <si>
    <t>Содержание в рабочем состоянии противопожарный разрыв между сельским поселением и лесным массивом, опашка и уборка палой листвы</t>
  </si>
  <si>
    <t>шт.</t>
  </si>
  <si>
    <t>Проведение тренировок органов управления силами ГО и ЧС сельского поселения Сосновка с применением специального оборудования</t>
  </si>
  <si>
    <t>тонн</t>
  </si>
  <si>
    <t>Отдел сбора и обработки статинформации Ханты-Мансийскстата в г.Белоярский</t>
  </si>
  <si>
    <t>человек</t>
  </si>
  <si>
    <t>Доля населения, вовлеченного в эколого-просветительские и эколого-образовательные мероприятия, от общей численности населения Белоярского района</t>
  </si>
  <si>
    <t>объект</t>
  </si>
  <si>
    <t xml:space="preserve">экз.     </t>
  </si>
  <si>
    <t>Доля библиотечных фондов общедоступных библиотек, отраженных в электронных каталогах</t>
  </si>
  <si>
    <t>кв.см</t>
  </si>
  <si>
    <t>мин.</t>
  </si>
  <si>
    <t xml:space="preserve">Количество лиц с ограниченными возможностями, воспользовавшихся услугами учреждений культуры </t>
  </si>
  <si>
    <t>Увеличение количества субъектов малого и среднего предпринимательства</t>
  </si>
  <si>
    <t>Увеличение среднесписочной численности работников занятых у субъектов малого и среднего предпринимательства</t>
  </si>
  <si>
    <t>Органы государственной статистики</t>
  </si>
  <si>
    <t>Отдел развития предпринимательства и потребительского рынка администрации Белоярского района</t>
  </si>
  <si>
    <t xml:space="preserve">Увеличение количества субъектов малого и среднего предпринимательства  на 10 тыс. населения </t>
  </si>
  <si>
    <t>Подпрограмма 1 «Обеспечение деятельности органов местного самоуправления Белоярского района»</t>
  </si>
  <si>
    <t>Подпрограмма 2 «Развитие муниципальной службы в Белоярском районе»</t>
  </si>
  <si>
    <t>Увеличение количества мероприятий информационно-пропагандистского сопровождения деятельности по противодействию терроризму и экстремизму (не менее указанного значения)</t>
  </si>
  <si>
    <t>кол-во</t>
  </si>
  <si>
    <t>Обеспечение функционирования видеокамер и оборудования городской системы видеонаблюдения</t>
  </si>
  <si>
    <t>Отдел по организации профилактики правонарушений</t>
  </si>
  <si>
    <t>ОМВД по Белоярскому району</t>
  </si>
  <si>
    <t>Доля уличных преступлений в числе зарегистрированных общеуголовных преступлений</t>
  </si>
  <si>
    <t>Комитет по социальной политике администрации Белоярского района</t>
  </si>
  <si>
    <t>Количество социально значимых мероприятий, проводимых социально ориентированными некоммерческими организациями</t>
  </si>
  <si>
    <t>Увеличение численности инвалидов и других маломобильных групп населения, принимающих участие в спортивных и культурных мероприятиях</t>
  </si>
  <si>
    <t>Снижение удельного веса неиспользуемого недвижимого имущества  в общем количестве  недвижимого имущества муниципального образования</t>
  </si>
  <si>
    <t>Снижение удельного веса расходов на предпродажную подготовку имущества в общем объеме средств  полученных от реализации имущества, в том числе от приватизации муниципального имущества</t>
  </si>
  <si>
    <t>Увеличение доли объектов недвижимого имущества, на которые зарегистрировано право собственности, в общем объеме объектов, подлежащих регистрации</t>
  </si>
  <si>
    <t>Количество оказываемых государственных и муниципальных услуг в МФЦ</t>
  </si>
  <si>
    <t>Среднее количество обращений в месяц</t>
  </si>
  <si>
    <t>По данным отчетности МФЦ</t>
  </si>
  <si>
    <t>Уровень удовлетворенности населения качеством организации предоставления государственных и муниципальных услуг</t>
  </si>
  <si>
    <t>Доля граждан, имеющих доступ к получению государственных и муниципальных услуг по принципу «одного окна» по месту пребывания</t>
  </si>
  <si>
    <t>Методика  проведения мониторинга значений показателя «Доля  граждан, имеющих доступ к получению государственных и муниципальных услуг по принципу "одного окна" по месту пребывания, в том числе в многофункциональных центрах предоставления государственных услуг»</t>
  </si>
  <si>
    <t>Увеличение оснащенности мест общего пользования противопожарным инвентарем</t>
  </si>
  <si>
    <t>ед</t>
  </si>
  <si>
    <t>Увеличение резервов материальных ресурсов (запасов) для предупреждения и ликвидации ЧС в целях гражданской обороны</t>
  </si>
  <si>
    <t>Проведение тренировок, учений, занятий органов управления силами ГО и ЧС сельского поселения Полноват</t>
  </si>
  <si>
    <t>Доля муниципальных служащих, прошедших диспансеризацию, от потребности</t>
  </si>
  <si>
    <t>Доля муниципальных служащих администрации городского поселения Белоярский, прошедших курсы повышения квалификации по программам дополнительного профессионального образования от потребности</t>
  </si>
  <si>
    <t>«Социальная поддержка отдельных категорий граждан на территории  Белоярского района на 2014-2020 годы»</t>
  </si>
  <si>
    <t>Строительство автомобильных дорог общего пользования местного значения</t>
  </si>
  <si>
    <t>км.</t>
  </si>
  <si>
    <t>Реконструкция автомобильных дорог общего пользования местного значения</t>
  </si>
  <si>
    <t>0,565</t>
  </si>
  <si>
    <t>0</t>
  </si>
  <si>
    <t>Количество рейсов воздушного транспорта в год</t>
  </si>
  <si>
    <t>Количество отремонтированных ВПП в год</t>
  </si>
  <si>
    <t>Количество рейсов автомобильного транспорта в год</t>
  </si>
  <si>
    <t>Количество рейсов водного транспорта в год</t>
  </si>
  <si>
    <t>225</t>
  </si>
  <si>
    <t>Подпрограмма 3  «Повышение безопасности дорожного движения Белоярского района»</t>
  </si>
  <si>
    <t>Протяженность обслуживаемой улично-дорожной сети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</si>
  <si>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</si>
  <si>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</si>
  <si>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</si>
  <si>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</si>
  <si>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35</t>
  </si>
  <si>
    <t>3</t>
  </si>
  <si>
    <t>Подпрограмма 1 «Долгосрочное финансовое планирование и организация бюджетного процесса»</t>
  </si>
  <si>
    <t>Исполнение расходных обязательств Белоярского района за отчетный финансовый год в размере не менее 95% от бюджетных ассигнований, утвержденных решением Думы Белоярского района о бюджете Белоярского района</t>
  </si>
  <si>
    <t>≥95</t>
  </si>
  <si>
    <t>Подпрограмма 2 «Управление муниципальным долгом»</t>
  </si>
  <si>
    <t>Подпрограмма 3  «Повышение эффективности бюджетных расходов»</t>
  </si>
  <si>
    <t xml:space="preserve">% </t>
  </si>
  <si>
    <t>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</si>
  <si>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*</t>
  </si>
  <si>
    <t>Форма 85-К</t>
  </si>
  <si>
    <t>Информация о фактической среднемесячной заработной плате работников образовательных организаций</t>
  </si>
  <si>
    <t>Отчеты учреждений</t>
  </si>
  <si>
    <t>тыс. кВ/ч</t>
  </si>
  <si>
    <t>Реконструкция сетей перегретой воды мкр.7</t>
  </si>
  <si>
    <t>голов</t>
  </si>
  <si>
    <t>Обязательства водопользователя по использованию акватории водного объекта (участок реки Казым)</t>
  </si>
  <si>
    <t>«Управление муниципальным имуществом на 2014-2020 годы»</t>
  </si>
  <si>
    <t xml:space="preserve">Иные межбюджетные трансферты  перечислены в бюджеты: с.п. Верхнеказымский для оказания фин/ помощи СДК «Гротеск» -180 т.р.,на приобретение светового оборудования; с.п. Полноват на оказание фин.помощи СДК «Родник» - 50 т.р. на проведение мероприятий посвященных 145-летию деревни Пашторы. </t>
  </si>
  <si>
    <t>Свидетельство о государственной регистрации</t>
  </si>
  <si>
    <t>Щугарева Ю.Н.</t>
  </si>
  <si>
    <t xml:space="preserve">Начальник управления экономики, реформ и программ администрации Белоярского района                                                                                                                                                   </t>
  </si>
  <si>
    <t>Исп. Гусельникова Е.А.</t>
  </si>
  <si>
    <t>Финансовая помощь молодым специалистам из числа КМНС, работающим в местах традиционного проживания и традиционной хозяйственной деятельности, на обустройство быта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</si>
  <si>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</t>
  </si>
  <si>
    <r>
      <t>тыс.м</t>
    </r>
    <r>
      <rPr>
        <vertAlign val="superscript"/>
        <sz val="10.5"/>
        <rFont val="Times New Roman"/>
        <family val="1"/>
        <charset val="204"/>
      </rPr>
      <t>3</t>
    </r>
  </si>
  <si>
    <r>
      <t>м</t>
    </r>
    <r>
      <rPr>
        <vertAlign val="superscript"/>
        <sz val="10.5"/>
        <rFont val="Times New Roman"/>
        <family val="1"/>
        <charset val="204"/>
      </rPr>
      <t>3</t>
    </r>
  </si>
  <si>
    <t>Гашение бюджетного кредита завершено в декабря 2015 года, за период с мая по декабрь 2015 года возникли обязательства по обслуживанию муниципального долга в виде выплаты процентов.</t>
  </si>
  <si>
    <t>Бюджетный кредит за истекший период получен в сумме 296 848,8 тыс.руб. и погашен в полном объеме.</t>
  </si>
  <si>
    <t>Балл</t>
  </si>
  <si>
    <t>Увеличение доли среднесписочной численности занятых у субъектов малого и среднего предпринимательства</t>
  </si>
  <si>
    <t>Подпрограмма 1 «Общее образование. Дополнительное образование детей»</t>
  </si>
  <si>
    <t xml:space="preserve">Доля детей в возрасте от трех до семи лет, получающих дошкольную образовательную услугу в общей численности детей от трех до семи лет </t>
  </si>
  <si>
    <t xml:space="preserve"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</t>
  </si>
  <si>
    <t xml:space="preserve">Доля учащихся общеобразовательных учреждений, которым обеспечена возможность пользоваться учебным оборудованием для практических работ и интерактивными учебными пособиями в соответствии с федеральными государственными образовательными стандартами (далее – ФГОС) (в общей численности учащихся, обучающихся по ФГОС) </t>
  </si>
  <si>
    <t xml:space="preserve"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 </t>
  </si>
  <si>
    <t xml:space="preserve">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 </t>
  </si>
  <si>
    <t xml:space="preserve">Доля детей в возрасте 5 - 18 лет, охваченных программами дополнительного образования (за счет бюджетных средств), в общей численности детей в возрасте 5-18 лет  </t>
  </si>
  <si>
    <t xml:space="preserve"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  </t>
  </si>
  <si>
    <t xml:space="preserve"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</t>
  </si>
  <si>
    <t>Подпрограмма 2 «Система оценки качества образования и информационная прозрачность системы образования»</t>
  </si>
  <si>
    <t xml:space="preserve">Отношение среднего балла единого государственного экзамена (в расчете на 1 обязательный предмет) в 10 % школ с лучшими результатами единого государственного экзамена к среднему баллу единого государственного экзамена (в расчете на 1 обязательный предмет) в 10 % школ с худшими результатами ЕГЭ </t>
  </si>
  <si>
    <t xml:space="preserve">Доля выпускников общеобразовательных учреждений, не получивших аттестат о среднем общем образовании </t>
  </si>
  <si>
    <t xml:space="preserve">Доля учащихся 5-11 классов, принявших участие в школьном этапе Всероссийской олимпиады школьников (в общей численности учащихся 5-11 классов) </t>
  </si>
  <si>
    <t>Подпрограмма 3 «Ресурсное обеспечение системы образования»</t>
  </si>
  <si>
    <t xml:space="preserve">Доля детей, обучающихся (воспитывающихся) в образовательных учреждениях, отвечающим современным требованиям к условиям осуществления образовательного процесса </t>
  </si>
  <si>
    <t xml:space="preserve">Количество мест в образовательных учреждениях, реализующих программу дошкольного образования 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</si>
  <si>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</si>
  <si>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 xml:space="preserve">Доля общеобразовательных учреждений, в которых создана универсальная безбарьерная среда, позволяющая обучаться совместно детям-инвалидам и детям, не имеющим нарушений развития </t>
  </si>
  <si>
    <t>Подпрограмма 1 «Социальная поддержка отдельных категорий граждан на территории Белоярского района»</t>
  </si>
  <si>
    <t xml:space="preserve">Количество граждан, получающих социальную поддержку </t>
  </si>
  <si>
    <t>Численность граждан, охваченных социально значимыми мероприятиями</t>
  </si>
  <si>
    <t>Подпрограмма 2 «Поддержка социально ориентированных некоммерческих организаций»</t>
  </si>
  <si>
    <t>Количество социально ориентированных некоммерческих организаций, получивших финансовую поддержку</t>
  </si>
  <si>
    <t>Численность граждан, охваченных социально значимыми мероприятиями, проводимыми социально ориентированными некоммерческими организациями</t>
  </si>
  <si>
    <t>Обеспечение выполнения полномочий и функций Комитета</t>
  </si>
  <si>
    <t>Увеличение численности инвалидов, обеспеченных информационной доступностью к средствам массовой информации</t>
  </si>
  <si>
    <t>Библиотечный фонд на 1000 жителей</t>
  </si>
  <si>
    <t xml:space="preserve">Рост количества выставочных проектов, организованных на базе выставочного зала по отношению к 2011 году </t>
  </si>
  <si>
    <t>Подпрограмма 1  «Повышение качества культурных услуг, представляемых в области библиотечного, выставочного дела»</t>
  </si>
  <si>
    <t>Подпрограмма 2 «Реализация творческого потенциала жителей Белоярского района»</t>
  </si>
  <si>
    <t xml:space="preserve">Количество посещений культурно-досуговых, концертных программ, народных гуляний и иных массовых мероприятий  </t>
  </si>
  <si>
    <t>Доля детей, привлекаемых к участию в творческих мероприятиях, от общего числа детей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</si>
  <si>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телеэфире»</t>
  </si>
  <si>
    <t xml:space="preserve">Площадь печатных полос газеты «Белоярские вести», «Белоярские вести. Официальный выпуск»  </t>
  </si>
  <si>
    <t xml:space="preserve">Количество номеров газеты «Белоярские вести», «Белоярские вести. Официальный выпуск» </t>
  </si>
  <si>
    <t xml:space="preserve">Количество эфирного времени на телевещании </t>
  </si>
  <si>
    <t>Подпрограмма 4  «Создание условий для реализации мероприятий муниципальной программы»</t>
  </si>
  <si>
    <t xml:space="preserve">Уровень удовлетворенности жителей качеством услуг, предоставляемых учреждениями культуры </t>
  </si>
  <si>
    <t>Отношение среднемесячной заработной платы  работников учреждений культуры к средней заработной плате в Ханты-Мансийском автономном округе Югре</t>
  </si>
  <si>
    <t>Подпрограмма 5 «Развитие отраслевой инфраструктуры»</t>
  </si>
  <si>
    <t xml:space="preserve">Сохранение уровня материально-технического обеспечения учреждений культуры 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</si>
  <si>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</si>
  <si>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Посещаемость выставочного зала (на 1 жителя в год)</t>
  </si>
  <si>
    <t>Численность спортсменов с присвоенными массовыми разрядами</t>
  </si>
  <si>
    <t>Количество завоеванных медалей спортсменами Белоярского района на соревнованиях различного уровня</t>
  </si>
  <si>
    <t>Численность систематически занимающихся физической культурой и спортом</t>
  </si>
  <si>
    <t>Увеличение количества проведенных мероприятий для молодежи</t>
  </si>
  <si>
    <t>Увеличение количества молодежи, принимающей участие в молодежных мероприятиях</t>
  </si>
  <si>
    <t>Увеличение численности детей, охваченных малозатратными формами отдыха</t>
  </si>
  <si>
    <t>Обеспечение условий для организации отдыха и оздоровления детей</t>
  </si>
  <si>
    <t>Подпрограмма 4    «Обеспечение реализации муниципальной программы»</t>
  </si>
  <si>
    <t>о достижении целевых показателей о реализации муниципальных программ Белоярского района за 1 квартал 2016 года</t>
  </si>
  <si>
    <t>Подпрограмма 1 «Функционирование органов местного самоуправления Белоярского района»</t>
  </si>
  <si>
    <t>Обеспечение выполнения полномочий и  функций органов местного самоуправления Белоярского района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</si>
  <si>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</si>
  <si>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Увеличение производства скота и птицы на убой   сельскохозяйственными организациями и крестьянскими (фермерскими) хозяйствами (в живом весе)</t>
  </si>
  <si>
    <t>тыс. тонн</t>
  </si>
  <si>
    <t>Увеличение производства молока сельскохозяйственными организациями и крестьянскими (фермерскими) хозяйствами</t>
  </si>
  <si>
    <t>Увеличение объёма добычи (вылова) рыбы – сырца рыбодобывающими предприятиями</t>
  </si>
  <si>
    <t>Увеличение поголовья северных оленей в хозяйствах всех категорий</t>
  </si>
  <si>
    <t>тыс. голов</t>
  </si>
  <si>
    <t>Увеличение объёмов заготовки дикоросов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</si>
  <si>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животных, включая отлов, и утилизацию бродячих домашних животных не менее 220 голов в год</t>
  </si>
  <si>
    <t>Предоставление государственных услуг при реализации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</si>
  <si>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Участие сельскохозяйственных предприятий, крестьянских (фермерских) хозяйств в конкурсах профессионального мастерства</t>
  </si>
  <si>
    <t>Площадь зеленых зон и озеленения территории в год</t>
  </si>
  <si>
    <t>Площадь дворовых и внутриквартальных проездов в год</t>
  </si>
  <si>
    <t>Площадь тротуаров, площадей, бульваров в год</t>
  </si>
  <si>
    <t>Количество получателей мер поддержки, установленных государственной программой Ханты-Мансийского автономного округа – Югры «Социально-экономическое развитие коренных малочисленных народов Севера Ханты-Мансийского автономного округа – Югры на 2016-2020 годы», получатель</t>
  </si>
  <si>
    <t>Проведение мероприятий, направленных на сохранение культурного наследия коренных малочисленных народов</t>
  </si>
  <si>
    <t>Увеличение объема ввода жилья в год</t>
  </si>
  <si>
    <t>кв.м.</t>
  </si>
  <si>
    <t>Количество семей, получивших меры поддержки для улучшения жилищных условий в год</t>
  </si>
  <si>
    <t>Площадь земельных участков предоставляемых для жилищного строительства, обеспеченных коммунальной инфраструктурой</t>
  </si>
  <si>
    <t>Обеспеченность муниципальных образований Белоярского района качественной градостроительной документацией</t>
  </si>
  <si>
    <t>Доля молодых семей, улучшивших жилищные условия в соответствии с муниципальной программой, в общем числе молодых семей, поставленных на учет в качестве нуждающихся в улучшении жилищных условий, в год</t>
  </si>
  <si>
    <t>Снижение доли объемов сточных вод сбрасываемых на рельеф</t>
  </si>
  <si>
    <t>Удельный вес проб воды, отбор которых произведен из водопроводной сети, не отвечающих гигиеническим нормативам: по санитарно-химическим показателям</t>
  </si>
  <si>
    <t>Удельный вес проб воды, отбор которых произведен из водопроводной сети, не отвечающих гигиеническим нормативам: по микробиологическим показателям</t>
  </si>
  <si>
    <t>Подпрограмма 2 «Энергосбережение и повышение энергетической эффективности»»</t>
  </si>
  <si>
    <t xml:space="preserve">Замена светодиодных ламп на сети уличного освещения в городе Белоярский </t>
  </si>
  <si>
    <t>Подпрограмма 3 «Проведение капитального ремонта многоквартирных домов»</t>
  </si>
  <si>
    <t>Доля отремонтированных многоквартирных жилых домов в г. Белоярский от общего количества МКД требующих капитального ремонта</t>
  </si>
  <si>
    <t>Подпрограмма 4 «Переселение граждан из аварийного жилищного фонда»</t>
  </si>
  <si>
    <t>Общая площадь расселенного аварийного жилищного фонда</t>
  </si>
  <si>
    <t>Обеспечение текущего содержания объектов  благоустройства на территории г.п. Белоярский</t>
  </si>
  <si>
    <t>домов</t>
  </si>
  <si>
    <t>Количество обслуживаемых мест захоронений, зданий и сооружений похоронного назначения</t>
  </si>
  <si>
    <t>Обеспечение выполнения работ по погребению согласно гарантированного перечня</t>
  </si>
  <si>
    <t>Подпрограмма 5 «Содержание объектов благоустройства муниципальной собственности на территории городского поселения Белоярский»</t>
  </si>
  <si>
    <t>Уровень толерантного отношения к представителям другой национальности</t>
  </si>
  <si>
    <t>Доля граждан, положительно оценивающих состояние межнациональных отношений в Белоярском районе, в общем количестве граждан</t>
  </si>
  <si>
    <t>Доля граждан, положительно оценивающих состояние межконфессиональных отношений в Белоярском районе</t>
  </si>
  <si>
    <t>Количество фактов экстремистских проявлений на почве религиозной и национальной ненависти</t>
  </si>
  <si>
    <t>Доля административных правонарушений, предусмотренных ст. 12.9, 12.12, 12.19 КоАП РФ выявленных с помощью технических средств фото-видеофиксации, в общем количестве таких правонарушений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</si>
  <si>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</si>
  <si>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Подпрограмма 1 «Укрепление пожарной безопасности»</t>
  </si>
  <si>
    <t>Доля населения Белоярского района, попадающего в зону действия муници-пальной автоматизированной системы оповещения населения Белоярского района об опасностях, возникающих при ведении военных действий или вследствие этих действий, а также об угрозе возникновения или о возникно-вении чрезвычайных ситуаций природ-ного и техногенного характера, в про-центах от общей численности населе-ния Белоярского района</t>
  </si>
  <si>
    <t>Обеспеченность населения Белоярского района продовольствием, вещевым иму-ществом и средствами первой необхо-димости за счет созданных резервов материальных ресурсов, в процентах от установленных норм обеспечения</t>
  </si>
  <si>
    <t>Оснащение общественных спасатель-ных постов в местах массового отдыха людей на водных объектах оборудова-нием и снаряжением</t>
  </si>
  <si>
    <t>Осуществление реагирования на воз-можные чрезвычайные ситуации в соот-ветствии с Уставом муниципального казенного учреждения «Единая дежурно-диспетчерская служба Белоярского района, в баллах не ниже</t>
  </si>
  <si>
    <t>балл</t>
  </si>
  <si>
    <t>Количество введенных в эксплуатацию объектов размещения твердых коммунальных (бытовых) отходов</t>
  </si>
  <si>
    <t>Доля обеспеченности поселений полигонами твердых коммунальных (бытовых) отходов</t>
  </si>
  <si>
    <t>Доля площади рекультивированных территорий санкционированных свалок твердых коммунальных (бытовых) отходов</t>
  </si>
  <si>
    <t xml:space="preserve">Обеспечение выполнения полномочий и функций Комитета муниципальной собственности </t>
  </si>
  <si>
    <t>Количество установленных дорожных знаков на улично-дорожной сети</t>
  </si>
  <si>
    <t>Исполнение плана по налоговым и неналоговым доходам, утвержденного решением Думы Белоярского района о бюджете Белоярского района (без учёта доходов по штрафам, санкциям, от возмещения ущерба), на уровне не менее 95%</t>
  </si>
  <si>
    <t>Сохранение высокого качества организации и осуществления бюджетного процесса в Белоярском районе, место в рейтинге муниципальных образований не ниже 3</t>
  </si>
  <si>
    <t>≤3</t>
  </si>
  <si>
    <t>Размер резервного фонда администрации Белоярского района от первоначально утвержденного общего объема расходов бюджета Белоярского района</t>
  </si>
  <si>
    <t>˂3</t>
  </si>
  <si>
    <t>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 Белоярского района не более 15 %</t>
  </si>
  <si>
    <t>≤15</t>
  </si>
  <si>
    <t>Соблюдение в течение финансового года ограничений по предельному объему муниципального долга, установленных бюджетным законодательством  (ст.107 БК.РФ), при условии соблюдения – 1, не соблюдение – 0</t>
  </si>
  <si>
    <t>Доля главных распорядителей бюджетных средств Белоярского района, имеющих оценку качества финансового менеджмента более 80 баллов</t>
  </si>
  <si>
    <t>Публикация в сети Интернет брошюры «Бюджет для граждан», брошюра опубликована – 1, не опубликована – 0</t>
  </si>
  <si>
    <t>Увеличение количества граждан, охваченных мероприятиями, направленными на повышение финансовой грамотности до 573 человек</t>
  </si>
  <si>
    <t>Исполнение плана по налоговым и неналоговым доходам, утвержденного решениями представительных органов  городского и сельских поселений  Белоярского района о бюджете (без учёта доходов по штрафам, санкциям, от возмещения ущерба), на уровне не менее 95%</t>
  </si>
  <si>
    <t>Отсутствие просроченной кредиторской задолженности в бюджетах поселений, (отсутствие задолженности – 1, наличие - 0)</t>
  </si>
  <si>
    <t>Рост средней итоговой оценки качества организации и осуществления бюджетного процесса в поселениях Белоярского района, до 85 баллов</t>
  </si>
  <si>
    <t>Подпрограмма 1: «Укрепление пожарной безопасности»</t>
  </si>
  <si>
    <t>Приобретение пожарно-технического инвентаря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</si>
  <si>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</si>
  <si>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t xml:space="preserve">Основное мероприятие </t>
    </r>
    <r>
      <rPr>
        <sz val="10"/>
        <rFont val="Times New Roman"/>
        <family val="1"/>
        <charset val="204"/>
      </rPr>
      <t>«Создание муниципальной системы оповещения населения о чрезвычайных ситуациях»</t>
    </r>
  </si>
  <si>
    <r>
      <t>Основное мероприятие</t>
    </r>
    <r>
      <rPr>
        <sz val="10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</si>
  <si>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t xml:space="preserve">Основное мероприятие </t>
    </r>
    <r>
      <rPr>
        <sz val="10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</si>
  <si>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t>Основное мероприятие</t>
    </r>
    <r>
      <rPr>
        <sz val="10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</si>
  <si>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0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</si>
  <si>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t>о ходе выполнения муниципальных программ Белоярского района за 1 квартал 2016 года</t>
  </si>
  <si>
    <t>Объемы бюджетных ассигнований на реализацию муниципальных программ в соответствии со сводной бюджетной росписью на 1 квартал  2016 года, тыс. рублей</t>
  </si>
  <si>
    <t>Фактические объемы бюджетных ассигнований на реализацию муниципальной программы за 1 квартал 2016 года, тыс. рублей</t>
  </si>
  <si>
    <t>Выполнено за отчетный период</t>
  </si>
  <si>
    <t>Снижение количества зарегистрированных пожаров на объектах муниципальной собственности Белоярского района, количество зарегистрированных пожаров</t>
  </si>
  <si>
    <t>На хранение имущества ГО заключен контракт на 181,1 т.руб. оплата ежемесячно, Контракт на обучение должностных лиц заключен в апреле, оплата в мае 2016г. на сумму 101,2 т.руб. Контракт на проведение водолазных работ по очистке акватории пляжа будет заключен в апреле 2016 года оплата по контракту в июне 2016 года сумма ≈190 т.руб.</t>
  </si>
  <si>
    <t>Заключен контракт на обучение спасателей, оказание услуг по контракту и оплата в июне 2016 года.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</si>
  <si>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</si>
  <si>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</si>
  <si>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муниципальными финансами»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</si>
  <si>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«Управление резервными средствами  бюджета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</si>
  <si>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«Обслуживание муниципального долга Белоярского района»</t>
    </r>
  </si>
  <si>
    <t>321 364,6*</t>
  </si>
  <si>
    <t>«Совершенствование 
межбюджетных отношений в Белоярском районе на 2014-2020 годы»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</si>
  <si>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«Выравнивание бюджетной обеспеченности поселений в границах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</si>
  <si>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сбалансированности бюджетов поселений в границах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</si>
  <si>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«Финансовое обеспечение осуществления органами местного самоуправления поселений, полномочий  переданных органами местного самоуправления  Белоярского района на основании  соглашений»</t>
    </r>
  </si>
  <si>
    <t>Иные межбюджетные трансферты на обеспечение сбалансированности перечислены в бюджеты поселений в соответствии с потребностью</t>
  </si>
  <si>
    <t>Иные межбюджетные трансферты на осуществление переданных полномочий перечисляются в  бюджеты поселений в определенных объемах в установленные сроки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</si>
  <si>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иных межбюджетных трансфертов в иных случаях, предусмотренных законами Ханты-Мансийского автономного округа - Югры и муниципальными правовыми актами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</si>
  <si>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«Совершенствование системы профилактики терроризма и экстремизма,  правонарушений в сфере общественного порядка и безопасности дорожного движения»</t>
    </r>
  </si>
  <si>
    <t>Информационно-пропагандистское сопровождение противодействия терроризму и экстремизму</t>
  </si>
  <si>
    <t>Приобретение технических средств для обеспечения безопасности в местах с массовым пребыванием людей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</si>
  <si>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</si>
  <si>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Размещение  в местах массового пребывания граждан систем  видеонаблюдения, проведение работ обеспечивающих функционирование систем, в том числе по направлению безопасности дорожного движения и информирование населения о системах, необходимости соблюдать правила дорожного движения</t>
  </si>
  <si>
    <t>Информационно-пропагандистское сопровождение противодействия потреблению наркотиков и др. психо-активных веществ</t>
  </si>
  <si>
    <t>Департамент общественных и внешних связей ХМАО</t>
  </si>
  <si>
    <t>Производство молока</t>
  </si>
  <si>
    <t>Производство мяса</t>
  </si>
  <si>
    <t>Добыча (вылов) и реализации рыбы</t>
  </si>
  <si>
    <t>Производство сыра</t>
  </si>
  <si>
    <t>Производство морсов из дикорастущих ягод</t>
  </si>
  <si>
    <t>Производство, переработка, заготовка и реализация мяса оленей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</si>
  <si>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</si>
  <si>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Обеспечение деятельности муниципальных общеобразовательных учреждений Белоярского района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</si>
  <si>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системы общего образования»</t>
    </r>
  </si>
  <si>
    <t>Выплата отпускных сумм и материальной помощи запланированы на май - июль.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</si>
  <si>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системы дополнительного образования детей»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</si>
  <si>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</si>
  <si>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t>Организация проведения мероприятий</t>
  </si>
  <si>
    <t xml:space="preserve">Стимулирование лидеров и поддержка системы воспитания 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</si>
  <si>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муниципальной системы оценки качества образования»</t>
    </r>
  </si>
  <si>
    <t>Информационное и организационно-методическое сопровождение реализации Программы</t>
  </si>
  <si>
    <t>Проведение независимой государственной итоговой аттестации выпускников</t>
  </si>
  <si>
    <t>Капитальный ремонт зданий,  сооружений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</si>
  <si>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 xml:space="preserve">«Обеспечение функций управления в сфере образования» 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</si>
  <si>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комплексной безопасности образовательных учреждений и комфортных условий образовательного процесса» 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</si>
  <si>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материально-технической базы сферы образования» 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</si>
  <si>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 xml:space="preserve">«Создание благоприятных условий  для жизнедеятельности» </t>
    </r>
  </si>
  <si>
    <r>
      <t xml:space="preserve">Средства в сумме </t>
    </r>
    <r>
      <rPr>
        <b/>
        <sz val="10"/>
        <rFont val="Times New Roman"/>
        <family val="1"/>
        <charset val="204"/>
      </rPr>
      <t xml:space="preserve">72,7 тыс . руб. </t>
    </r>
    <r>
      <rPr>
        <sz val="10"/>
        <rFont val="Times New Roman"/>
        <family val="1"/>
        <charset val="204"/>
      </rPr>
      <t xml:space="preserve">были потрачены на приобретение бытовой техники и хоз.инвентаря для оборудования рабочего места инвалида, </t>
    </r>
    <r>
      <rPr>
        <b/>
        <sz val="10"/>
        <rFont val="Times New Roman"/>
        <family val="1"/>
        <charset val="204"/>
      </rPr>
      <t>107,0 тыс. руб.</t>
    </r>
    <r>
      <rPr>
        <sz val="10"/>
        <rFont val="Times New Roman"/>
        <family val="1"/>
        <charset val="204"/>
      </rPr>
      <t xml:space="preserve"> будут освоены в апреле для осуществления закупок и услуг при проведении курсов повышения квалификации для педагогов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</si>
  <si>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</si>
  <si>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t>Обеспечение деятельности МАУ "Дворец спорта"</t>
  </si>
  <si>
    <t>Обеспечение деятельности МАУ «База спорта и отдыха «Северянка»</t>
  </si>
  <si>
    <t>Приняли участие в 28 выездных соревнованиях, охват спортсменов 175 человек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</si>
  <si>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«Дополнительное образование детей в сфере физической культуры и спорта» (ДЮСШ)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</si>
  <si>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</si>
  <si>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t>1 726 человек приняли участие в 25 мероприятиях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</si>
  <si>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«Содействие занятости молодежи»</t>
    </r>
  </si>
  <si>
    <t>Реализация мероприятий</t>
  </si>
  <si>
    <t>Трудоустроено 105 человек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</si>
  <si>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отдыха и оздоровления детей в оздоровительных учреждениях различных типов»</t>
    </r>
  </si>
  <si>
    <t>Организация отдыха и оздоровления детей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</si>
  <si>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</si>
  <si>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</t>
  </si>
  <si>
    <t>Перечислены средства на организацию этноотдыха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</si>
  <si>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организации отдыха и оздоровления детей»       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</si>
  <si>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политики»</t>
    </r>
  </si>
  <si>
    <t>Подпрограмма 5  «Формирование доступной среды для инвалидов и других маломобильных групп населения в подведомственных учреждениях»</t>
  </si>
  <si>
    <t>Протоколы, выписки из протоколов соревнований</t>
  </si>
  <si>
    <t>Статистический отчет 1-ФК</t>
  </si>
  <si>
    <t>План мероприятий по молодёжной политике, отчеты молодежных клубов</t>
  </si>
  <si>
    <t xml:space="preserve">Статистические отчеты молодежных клубов, количество реализованных билетов, посадочных мест </t>
  </si>
  <si>
    <t>Постановления ТКДНиЗП</t>
  </si>
  <si>
    <t>Паспорта материально-технической оснащенности учреждений</t>
  </si>
  <si>
    <t>Банк данных электронного Комитета по образованию</t>
  </si>
  <si>
    <t>«Управление муниципальными финансами в Белоярском районе на 2014-2020 годы» **</t>
  </si>
  <si>
    <t>«Совершенствование межбюджетных отношений в Белоярском районе на 2014-2020 годы» **</t>
  </si>
  <si>
    <t>**</t>
  </si>
  <si>
    <t>значение показателя от запланированного на отчетный период</t>
  </si>
  <si>
    <t>100*</t>
  </si>
  <si>
    <t>ИАС «Аверс: контингент» стат.форма ОШ-1</t>
  </si>
  <si>
    <t>Паспорта материально-технической оснащенности учреждений, отсутствие предписаний надзорных органов</t>
  </si>
  <si>
    <t>Проектная мощность муниципальных образовательных учреждений, согласованная с Роспотребнадзором</t>
  </si>
  <si>
    <t>Подпрограмма 1  «Содействие развитию жилищного строительства на территории Белоярского района»</t>
  </si>
  <si>
    <t>Приобретение жилья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</si>
  <si>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и приобретение жилья» </t>
    </r>
  </si>
  <si>
    <t>Строительство жилья</t>
  </si>
  <si>
    <t>Состоялись торги на приобретение жилья путем долевого участия в строительстве, срок заключения МК - 20 апреля 2016 год, срок кассового исполнения - май 2016 год.</t>
  </si>
  <si>
    <t>Подготовлена документация на торги, срок заключения МК - май 2016 год, срок кассового исполнения - май-июнь 2016 года.</t>
  </si>
  <si>
    <t>Подготовлена документация на торги, срок заключения МК - июнь 2016 год, срок кассового исполнения - в течении текущего года.</t>
  </si>
  <si>
    <t>Инженерные сети мкр.3А г.Белоярский (2 этап)</t>
  </si>
  <si>
    <t>Инженерные сети мкр.Озерный-2 (1 этап)</t>
  </si>
  <si>
    <t>Объявлены торги на заключение двух МК на строительство, стоимость - 1 230,0 тыс. руб., срок заключения МК - май 2016 года, кассовое исполнение - август 2016 года. На оставшиеся средства подготовлена документация на торги.</t>
  </si>
  <si>
    <t>Подготовлена документация на торги, срок проведения аукциона - 8.05.2016 года, заключение МК - май 2016 года, срок кассового исполнения - в течении второго и третьего кварталов текущего года.</t>
  </si>
  <si>
    <t>Освоение средств планируется в 4-м квартале 2016 года.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</si>
  <si>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строительства»</t>
    </r>
  </si>
  <si>
    <t>Подпрограмма 2 «Градостроительная деятельность на территории  Белоярского района»</t>
  </si>
  <si>
    <t>Документация по планировке территории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</si>
  <si>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застройщику субсидии на возмещение части затрат на строительство инженерных сетей и объектов инженерной инфраструктуры для реализации инвестиционного проекта развития территории»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</si>
  <si>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</si>
  <si>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«Улучшение жилищных условий молодых семей в соответствии с федеральной целевой программой «Жилище»</t>
    </r>
  </si>
  <si>
    <t xml:space="preserve">Освоение средств планируется в 4-м квартале 2016 года после утверждения списка получателей субсидии Департаментом строительства ХМАО-Югры (сентябрь 2016 года) </t>
  </si>
  <si>
    <t>Заключены и частично исполнены восемь МК и договоров, на весь остаток средств опубликованы торги о сроком заключения в апреле - мае и сроком исполнения в текущем году.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</si>
  <si>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</si>
  <si>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t>ЛКОС с.Казым с напорным коллектором и КНС</t>
  </si>
  <si>
    <t>АГРС г.Белоярский</t>
  </si>
  <si>
    <t>Водоочистные сооружения в п. Сорум (ВОС)</t>
  </si>
  <si>
    <t>Обеспечение водоснабжением г.Белоярский</t>
  </si>
  <si>
    <t>Ремонт котельной в д.Ванзеват (склад угля)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</si>
  <si>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</si>
  <si>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</si>
  <si>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</si>
  <si>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t xml:space="preserve">Подпрограмма 3 «Проведение капитального ремонта многоквартирных домов» </t>
  </si>
  <si>
    <t>Аукцион на выполнение работ размещен.</t>
  </si>
  <si>
    <t>Оплата производится согласно заключенных договоров, на основании предоставленных Исполнителем подтверждающих документов.</t>
  </si>
  <si>
    <t>Договор софинансирования мероприятия проведения капитального ремонта многоквартирных домов заключен.  Срок исполнения 2016 г.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</si>
  <si>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мероприятий по переселению граждан из аварийного жилищного фонда»</t>
    </r>
  </si>
  <si>
    <t>Подпрограмма 5 «Содержание объектов внешнего благоустройства муниципальной собственности на территории городского поселения Белоярский»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</si>
  <si>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</si>
  <si>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t>Оплата производится согласно заключенных муниципальных контрактов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</si>
  <si>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</si>
  <si>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</si>
  <si>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t>Объемы бюджетных ассигнований на реализацию муниципальных программ в соответствии со сводной бюджетной росписью на 1 квартал 2016 года, тыс. рублей</t>
  </si>
  <si>
    <t>Фактические объемы бюджетных ассигнований на реализацию муниципальной программы 
за 1 квартал 2016 года, тыс. рублей</t>
  </si>
  <si>
    <t>Субсидия на возмещение недополученных доходов  в связи с оказанием населению жилищно-коммунальных услуг на территории городского поселения Белоярский</t>
  </si>
  <si>
    <t>Вывоз жидких бытовых отходов</t>
  </si>
  <si>
    <t>Теплоснабжение и горячее водоснабжение</t>
  </si>
  <si>
    <t>Оплата производится согласно заключенного договора, на основании предоставленных Исполнителем подтверждающих документов.</t>
  </si>
  <si>
    <t>Документы с целью заключения договора на предоставление субсидии в адрес администрации г.п.Белоярский не поступали.</t>
  </si>
  <si>
    <t>Реализация мероприятий по ремонту систем коммунальной инфраструктуры</t>
  </si>
  <si>
    <t>о достижении целевых показателей о реализации муниципальных программ городского и сельских поселений 
в границах Белоярского района за 1 квартал 2016 года</t>
  </si>
  <si>
    <t>Доля отремонтированных (капитальный ремонт) тепловых сетей</t>
  </si>
  <si>
    <t>35,6***</t>
  </si>
  <si>
    <t>1,76***</t>
  </si>
  <si>
    <t>***</t>
  </si>
  <si>
    <t>значение показателя за отчетный период</t>
  </si>
  <si>
    <t xml:space="preserve">Организация проведения районных смотров-конкурсов  предприятий, конкурсов профессионального мастерства </t>
  </si>
  <si>
    <t xml:space="preserve">Организация проведения выставок, ярмарок на территории Белоярского района с участием субъектов  малого и среднего предпринимательства       </t>
  </si>
  <si>
    <t xml:space="preserve">Проведение образовательных мероприятий   </t>
  </si>
  <si>
    <t xml:space="preserve">Развитие молодежного предпринимательства </t>
  </si>
  <si>
    <t>Субсидии субъектам осуществляющих производство, реализацию товаров и услуг в социально значимых видах деятельности, определенных муниципальными образованиями автономного округа, в части компенсации арендных платежей за нежилые помещения и по предоставленным консалтинговым услугам</t>
  </si>
  <si>
    <t xml:space="preserve">Субсидии по приобретению оборудования (основных средств) и лицензионных программных продуктов </t>
  </si>
  <si>
    <t>Субсидии в целях возмещения части затрат организаций, осуществляющих деятельность по бизнес-инкубированию</t>
  </si>
  <si>
    <t xml:space="preserve">Субсидии по созданию условий для развития Субъектов, осуществляющих деятельность в следующих направлениях: экология быстровозводимое домостроение, крестьянско- фермерские хозяйства, переработка леса, сбор и переработка дикоросов, переработка отходов,  рыбодобыча, рыбопереработка, ремесленническая деятельность, въездной и внутренний туризм </t>
  </si>
  <si>
    <t>Субсидии в целях возмещение затрат социальному предпринимательству и семейному бизнесу</t>
  </si>
  <si>
    <t xml:space="preserve">Грантовая поддержка социального предпринимательства </t>
  </si>
  <si>
    <t xml:space="preserve">Грантовая поддержка начинающих предпринимателей </t>
  </si>
  <si>
    <t>Субсидии по содержанию авторечвокзала</t>
  </si>
  <si>
    <t>Предоставление субсидии субъектам малого и среднего предпринимательства, осуществляющих регулярные автомобильные перевозки</t>
  </si>
  <si>
    <t xml:space="preserve">Пенсии за выслугу лет в рамках подпрограммы </t>
  </si>
  <si>
    <t>Преоставление выплат и компенсаций отдельным категориям граждан</t>
  </si>
  <si>
    <t>Мероприятия по организации отдыха и оздоровления детей из семей, находящихся в трудной жизненной ситуации</t>
  </si>
  <si>
    <t>Оказание адресной социальной помощи и социальной поддержки отдельным категориям граждан</t>
  </si>
  <si>
    <t>Проведение мероприятий по организации отдыха и  досуга отдельных категорий граждан</t>
  </si>
  <si>
    <t xml:space="preserve">Меры государственной поддержки по улучшению жилищных условий отдельных категорий граждан </t>
  </si>
  <si>
    <t xml:space="preserve">Проведение конкурса художественного творчества </t>
  </si>
  <si>
    <t>Проведение конкурса худ-го творчества для детей</t>
  </si>
  <si>
    <t>Оформление подписки на газету</t>
  </si>
  <si>
    <t>Приобретение абонементов в бассейн АУ "БОиС Северянка"</t>
  </si>
  <si>
    <t>Обеспечение деятельности  учреждений (БЦБС)</t>
  </si>
  <si>
    <t xml:space="preserve">Модернизация общедоступных муниципальных библиотек </t>
  </si>
  <si>
    <t>Проведение районного семинара для работников библиотек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</si>
  <si>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</si>
  <si>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</si>
  <si>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</si>
  <si>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</si>
  <si>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Проведение семинара-практикума «Казымская береста»</t>
  </si>
  <si>
    <t>Проведение традиционного праздника "Нарождение луны"</t>
  </si>
  <si>
    <t>Реализация проекта «Театр берестяных масок»</t>
  </si>
  <si>
    <t>Подпрограмма  II «Реализация творческого потенциала жителей Белоярского района»</t>
  </si>
  <si>
    <t>Обеспечение деятельности  учреждений  (ДШИ)</t>
  </si>
  <si>
    <t>Конкурс творчества юных живописцев 
«Мастерская солнца»</t>
  </si>
  <si>
    <t>Обеспечение деятельности  учреждений (Камертон)</t>
  </si>
  <si>
    <t>Проведение концертно-развлекательного марафона (салют)</t>
  </si>
  <si>
    <t>Подпрограмма III  «Создание условий для информационного обеспечения населения Белоярского района посредством печатных средств массовой информации, а также в теле эфире»</t>
  </si>
  <si>
    <t>Подпрограмма  IV «Создание условий для реализации мероприятий муниципальной программы»</t>
  </si>
  <si>
    <t xml:space="preserve">Финансовое обеспечение полномочий  Комитета </t>
  </si>
  <si>
    <t>Организация и исполнение материально-технического обеспечения учреждений (СМТО)</t>
  </si>
  <si>
    <t>Подпрограмма V «Развитие отраслевой инфраструктуры»</t>
  </si>
  <si>
    <t>Подпрограмма VI «Формирование доступной среды жизнедеятельности для инвалидов и других маломобильных групп населения в учреждениях культуры»</t>
  </si>
  <si>
    <t>Подпрограмма I «Функционирование органов местного самоуправления Белоярского района»</t>
  </si>
  <si>
    <t>Повышение квалификации муниципальных служащих с получением соответствующих документов</t>
  </si>
  <si>
    <t>Расходы на обеспечение деятельности муниципальных учреждений</t>
  </si>
  <si>
    <t>Субсидии на развитие МФЦ</t>
  </si>
  <si>
    <t>На обустройство земельных участков территорий традиционного природопользования, территорий (акваторий), предназначенных для пользования объектами животного мира, водными биологическими ресурсами, на приобретение материально-технических средств, на приобретение северных оленей</t>
  </si>
  <si>
    <t xml:space="preserve">Проведение традиционного национального праздника «День оленевода» в с.Казым </t>
  </si>
  <si>
    <t>Проведение традиционного национального праздника «День рыбака» в с.Полноват</t>
  </si>
  <si>
    <t>Полигон утилизации ТБО п Сорум</t>
  </si>
  <si>
    <t>Полигон утилизации ТБО п.Полноват</t>
  </si>
  <si>
    <t xml:space="preserve">Рекультивация территории санкционированной свалки твердых бытовых отходов с.Полноват, с.Казым, с.Ванзеват   </t>
  </si>
  <si>
    <t xml:space="preserve">Ликвидация мест захламления, рекультивация нарушенных земель </t>
  </si>
  <si>
    <t>Санитарное содержание сложившихся мест активного отдыха граждан, расположенных в водоохраной зоне водных объектов (оз.Светлое, оз.Школьное, оз.Нешинелор, оз.Выргимский сор, р.Казым)</t>
  </si>
  <si>
    <t>Организация использования, охраны, защиты, воспроизводства городских лесов г.Белоярский</t>
  </si>
  <si>
    <t>Рекламно-информационная деятельность, направленная на формирование ответственного отношения к природе (УСХП)</t>
  </si>
  <si>
    <t>Проведение мероприятий в образовательных учреждениях</t>
  </si>
  <si>
    <t>Проведение мероприятий на базе учреждений культуры</t>
  </si>
  <si>
    <t>Комплектование библиотечных фондов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</si>
  <si>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библиотечного дела»</t>
    </r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</si>
  <si>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«Развитие выставочного дела»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</si>
  <si>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системы дополнительного образования в области культуры»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</si>
  <si>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«Развитие культурного разнообразия»</t>
    </r>
  </si>
  <si>
    <t>Подпрограмма I  «Повышение качества культурных услуг, предоставляемых в области библиотечного, выставочного дела»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</si>
  <si>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«Поддержка средств массовой информации»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</si>
  <si>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исполнения мероприятий муниципальной программы»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</si>
  <si>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объектов культуры» (СДК "Нумто")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</si>
  <si>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«Укрепление материально-технической базы учреждений культуры»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</si>
  <si>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</si>
  <si>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t>Журнал учета посетителей</t>
  </si>
  <si>
    <t>Журнал регистрации выставочных проектов</t>
  </si>
  <si>
    <t>Статистические данные</t>
  </si>
  <si>
    <t>Учетные карты учреждений культуры, статданные</t>
  </si>
  <si>
    <t>Данные из муниципального задания</t>
  </si>
  <si>
    <t>Мониторинг качества услуг</t>
  </si>
  <si>
    <t>Согласно отчету о заработной плате в Департамент культуры ХМАО-Югры</t>
  </si>
  <si>
    <t>Мониторинг посещения лиц с ограниченными возможностями</t>
  </si>
  <si>
    <t>Управление и распоряжение муниципальным имуществом</t>
  </si>
  <si>
    <t>Реконструкция автомобильных дорог г. Белоярский.  1 этап – участок перекресток ул. Молодости – ул. Центральная до перекрестка ул. Боковая – микрорайон Геологов</t>
  </si>
  <si>
    <t>Содержание вертолетных площадок</t>
  </si>
  <si>
    <t>Ремонт вертолетной пл.в д.Юильск (Сургутнефтегаз)</t>
  </si>
  <si>
    <t>Подпрограмма 3 «Повышение безопасности дорожного движения  в Белоярском районе»</t>
  </si>
  <si>
    <t>Ремонт технических средств</t>
  </si>
  <si>
    <t>Содержание автомобильных дорог</t>
  </si>
  <si>
    <t>Создание резерва материальных ресурсов для ликвидации чрезвычайных ситуаций и в целях гражданской обороны</t>
  </si>
  <si>
    <t xml:space="preserve">Мероприятия по обеспечению первичных мер пожарной безопасности </t>
  </si>
  <si>
    <t>Разработка информационного материала и его размещение на территории населенных пунктов сельского поселения Полноват</t>
  </si>
  <si>
    <t>Оснащение территорий общего пользования населенных пунктов сельского поселения Полноват первичными средствами тушения пожаров и противопожарным инвентарем</t>
  </si>
  <si>
    <t>Содержание территории села Полноват, прилегающей к лесной полосе, в надлежащем состоянии для предотвращения возникновения пожаров в лесной полосе (сбор и утилизация валежника из лесной полосы)</t>
  </si>
  <si>
    <t>Исполнение мероприятий планируется во 2 квартале 2016 года.</t>
  </si>
  <si>
    <t>Исполнение мероприятий планируется во 2-3 квартале 2016 года.</t>
  </si>
  <si>
    <t xml:space="preserve">Обеспечение мероприятий по энергосбережению и повышению энергетической эффективности </t>
  </si>
  <si>
    <t>Проведение мероприятий по капитальному ремонту и утепление рабочих помещений и мест общего пользования бюджетных зданий</t>
  </si>
  <si>
    <t xml:space="preserve">Благоустройство территории </t>
  </si>
  <si>
    <t>уличное освещение</t>
  </si>
  <si>
    <t>прочие мероприятия</t>
  </si>
  <si>
    <t>Предоставление субсидий  юридическим лицам (за исключением государственных (муниципальных) учреждений), индивидуальным предпринимателям, физическим лицам оказывающим населению жилищно-коммунальные услуги (подвоз воды  и вывоз жидких бытовых отходов)</t>
  </si>
  <si>
    <t>Содержание объектов размещения отходов</t>
  </si>
  <si>
    <t>Создание условий для обеспечения бытового обслуживания населения</t>
  </si>
  <si>
    <t>Согласно выставленных счетов.</t>
  </si>
  <si>
    <t xml:space="preserve">Создание условий для развития и совершенствования муниципальной службы </t>
  </si>
  <si>
    <t>Повышение уровня информированности населения о чрезвычайных ситуациях и порядке действий при их возникновении, обеспечение безопасности людей на водных объектах, через распространение информационного материала,  в количестве 200 экз. в год</t>
  </si>
  <si>
    <t>Сокращение потребления энергоресурсов</t>
  </si>
  <si>
    <t>Обеспечение населения услугой по вывозу жидких бытовых отходов, от потребности</t>
  </si>
  <si>
    <t>Обеспечение населения услугой по подвозу чистой питьевой водой, от потребности</t>
  </si>
  <si>
    <t>Повышение уровня благоустроенности населенных пунктов:</t>
  </si>
  <si>
    <t>Обустройство мест массового отдыха</t>
  </si>
  <si>
    <t>Количество отремонтированных (приобретенных) детских игровых комплексов</t>
  </si>
  <si>
    <t>Доля  граждан, участвующих в работах по благоустройству от общего числа граждан проживающих в поселении</t>
  </si>
  <si>
    <t>Объем потребления электроэнергии сети уличного освещения</t>
  </si>
  <si>
    <t>тыс. кВт/ч</t>
  </si>
  <si>
    <t>Сокращение доли муниципальной собственности в многоквартирных домах</t>
  </si>
  <si>
    <t xml:space="preserve">Обеспечение населения услугами общественной бани, от потребности </t>
  </si>
  <si>
    <t>Обеспечение  территории размещения отходов в надлежащем состоянии</t>
  </si>
  <si>
    <t>тыс. м2.</t>
  </si>
  <si>
    <t>Доля муниципальных служащих, прошедших диспансеризацию от потребности</t>
  </si>
  <si>
    <t>Благоустройство территории поселения</t>
  </si>
  <si>
    <t>озеленение</t>
  </si>
  <si>
    <t>Работы будут проводиться во 2-3 кварталах</t>
  </si>
  <si>
    <t>Предоставление субсидии на возмещение затрат или недополученных доходов организациям, предоставляющим жилищно-коммунальные услуги населению по тарифам, не обеспечивающим возмещение издержек</t>
  </si>
  <si>
    <t>Мероприятия по обеспечению первичных мер пожарной безопасности</t>
  </si>
  <si>
    <t>Повышение уровня благоустроенности сельского поселения Верхнеказымский:</t>
  </si>
  <si>
    <t>Обустройство площадей зеленых насаждений сельского поселения Верхнеказымский (посадка цветов, деревьев, газонов и т.д.) не менее 200 м² в год</t>
  </si>
  <si>
    <t>м²</t>
  </si>
  <si>
    <t>Доля граждан, участвующих в работах по благоустройству от общего числа граждан проживающих в поселении</t>
  </si>
  <si>
    <t>тыс.гКал</t>
  </si>
  <si>
    <t>Освоение средств планируется во
 2-3 квартале</t>
  </si>
  <si>
    <t>Подготовка и раздача лекционных материалов для занятий с неработающим населением</t>
  </si>
  <si>
    <r>
      <t>м</t>
    </r>
    <r>
      <rPr>
        <vertAlign val="superscript"/>
        <sz val="10.5"/>
        <rFont val="Times New Roman"/>
        <family val="1"/>
        <charset val="204"/>
      </rPr>
      <t>2</t>
    </r>
  </si>
  <si>
    <t xml:space="preserve">Обучение одного муниципального служащего проведено  в период 28.01.2016-18.02.2016 дистанционно.   </t>
  </si>
  <si>
    <t xml:space="preserve">Диспансеризацию прошли все 5 муниципальных служащих в январе 2016 года. 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</si>
  <si>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</si>
  <si>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</si>
  <si>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t>Курсы повышения квалификации одного муниципального служащего с выездом за пределы г.Белоярский запланированы на 2 квартал 2016 года. Обучение остальных нуждающихся в повышении квалификации планируется в  3,4-м кварталах 2016 года.</t>
  </si>
  <si>
    <t xml:space="preserve">Диспансеризация муниципальных служащих администрации Белоярского района запланирована на 4 квартал 2016 года. </t>
  </si>
  <si>
    <t>Обеспечение выполнения полномочий и функций органов местного самоуправления городского поселения Белоярский</t>
  </si>
  <si>
    <t xml:space="preserve">Курсы повышения квалификации  муниципального служащего запланированы на осень 2016 года. </t>
  </si>
  <si>
    <t xml:space="preserve">Диспансеризация муниципальных служащих администрации ородского поселения Белоярский запланирована на 4 квартал 2016 года.   </t>
  </si>
  <si>
    <t>Средства использованы на участие в заседании Совета при губернаторе ХМАО-Югры по развитию местного самоуправления, проводимом в г.Ханты-Мансийске. Остальные командировки планируются во 2-м полугодии текущего года.</t>
  </si>
  <si>
    <t>Обеспечение выполнения функций органов местного самоуправления городского поселения Белоярский</t>
  </si>
  <si>
    <t>Доля муниципальных служащих администрации городского поселения Белоярский, прошедших  диспансеризацию, от потребности</t>
  </si>
  <si>
    <t>Обеспечение участия в семинарах, совещаниях, конференциях, проводимых за пределами городского поселения Белоярский</t>
  </si>
  <si>
    <t xml:space="preserve">Оказание социальной поддержки отдельным категориям граждан производится по мере обращения граждан, оказавшихся в трудной жизненной ситуации. </t>
  </si>
  <si>
    <t xml:space="preserve">Предоставление выплат и компенсаций отдельным категориям граждан производится по мере обращения граждан. Большая часть выплат отдельным категориям граждан будет произведена в 3 квартале 2016 года (денежное вознаграж-дение, в связи с  объявлением Благодарности главы Белоярского района неработающим пенсионерам). </t>
  </si>
  <si>
    <t xml:space="preserve">Выплата пенсии за выслугу лет лицам, замещавшим должности муниципальной службы произведена в размере 100 % от  плана на 1 квартал 2016 года. </t>
  </si>
  <si>
    <t>Организован отдых и оздоровление детей из  малообеспеченных семей в МАУ ФКиС «База спорта и отдыха «Северянка» в период весенних каникул. Основная часть расходов на мероприятия по организации отдыха и оздоровления детей из малообеспеченных семей запланирована на 2-3 кварталы 2016 года</t>
  </si>
  <si>
    <t xml:space="preserve">Мероприятия по организации отдыха и  оздоровления отдельных категорий граждан запланированы на 2-4 кварталы 2016 года. 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</si>
  <si>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«Социальная поддержка отдельных категорий граждан»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</si>
  <si>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«Финансовая поддержка социально ориентированным некоммерческим организациям на реализацию социально значимых проектов»</t>
    </r>
  </si>
  <si>
    <t>Конкурсы на предоставление субсидий социально ориентированным некоммерческим организациям запланированы на 2  и 4 кварталы 2016 года</t>
  </si>
  <si>
    <r>
      <rPr>
        <u/>
        <sz val="10"/>
        <rFont val="Times New Roman"/>
        <family val="1"/>
        <charset val="204"/>
      </rPr>
      <t xml:space="preserve">Основное мероприятие </t>
    </r>
    <r>
      <rPr>
        <sz val="10"/>
        <rFont val="Times New Roman"/>
        <family val="1"/>
        <charset val="204"/>
      </rPr>
      <t>«Обеспечение функций управления в социальной сфере»</t>
    </r>
  </si>
  <si>
    <t>Конкурс художественного творчества инвалидов запланирован на ноябрь 2016 года</t>
  </si>
  <si>
    <t>Конкурс художественного творчества для детей-инвалидов запланирован на ноябрь 2016 года</t>
  </si>
  <si>
    <t xml:space="preserve">Заключен договор с ФГУП «Почта России» г. Белоярский на оформление подписки на газету «Белоярские вести» для 72 инвалидов   1 группы.  </t>
  </si>
  <si>
    <t>Приобретение абонементов в бассейн муниципального автономного учреждения физической культуры и спорта администрации Белоярского района «База спорта и отдыха  «Северянка» для инвалидов и других маломобильных групп населения запланировано в 3 квартале 2016 года.</t>
  </si>
  <si>
    <t>Статистические данные Комитета по социальной политике администрации Белоярского района</t>
  </si>
  <si>
    <t>Отчетные данные социально ориентированных некоммерческих организаций, получивших финансовую поддержку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</si>
  <si>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животноводства»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</si>
  <si>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растениеводства»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</si>
  <si>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развития рыбохозяйственного комплекса» </t>
    </r>
  </si>
  <si>
    <r>
      <rPr>
        <u/>
        <sz val="10.5"/>
        <rFont val="Times New Roman"/>
        <family val="1"/>
        <charset val="204"/>
      </rPr>
      <t>Основное мероприяти</t>
    </r>
    <r>
      <rPr>
        <sz val="10.5"/>
        <rFont val="Times New Roman"/>
        <family val="1"/>
        <charset val="204"/>
      </rPr>
      <t>е «Обеспечение стабильной благополучной эпизоотической обстановки в Белоярском районе и защита населения от болезней, общих для человека и животных»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</si>
  <si>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заготовки и переработки дикоросов»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</si>
  <si>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 сельскохозяйственной продукции»: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</si>
  <si>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с/х продукции, связанных с участием сельскохозяйственных предприятий в конкурсах профессионального мастерства»</t>
    </r>
  </si>
  <si>
    <t xml:space="preserve">Государственная поддержка животноводства осуществляется с учётом авансирования предприятий </t>
  </si>
  <si>
    <t xml:space="preserve">Господдержка оказана одному  КФХ  </t>
  </si>
  <si>
    <t>Государственная поддержка рыболовства и рыбопереработки осуществляется по мере поступления заявок от получателей субсидий</t>
  </si>
  <si>
    <t xml:space="preserve">Заключено два муниципальных контракта, по результатам исполнения в апреле 2016 года средства окружного бюджета будут исполнены на 100 % </t>
  </si>
  <si>
    <t xml:space="preserve">Субсидии не предоставлялись. Предприятие ООО СП «Белоярское» приказом Департамента природных ресурсов и несырьевого сектора экономики включено в реестр перерабатывающих предприятий. С апреля 2016 года начнутся выплаты субсидий </t>
  </si>
  <si>
    <t xml:space="preserve">Внесены изменения в программу, разработан и утверждён порядок предоставления субсидий. Выплаты субсидий начнутся в апреле 2016 года </t>
  </si>
  <si>
    <t>Внесены изменения в программу, разработан и утверждён порядок предоставления субсидий. Выплаты субсидий начнутся в апреле 2016 года</t>
  </si>
  <si>
    <t>Отдел сбора и обработки статинформации Ханты-Мансийскстата в г.Белоярский
Главы крестьянских (фермерских) хозяйств</t>
  </si>
  <si>
    <t>Рыбодобывающие предприятия</t>
  </si>
  <si>
    <t>Управление жилищно-коммунального хозяйства администрации Белоярского района</t>
  </si>
  <si>
    <t>Управление по сельскому хозяйству, природопользованию и вопросам малочисленных народов Севера администрации Белоярского района</t>
  </si>
  <si>
    <t>Информация по вводу жилья, объектов соцкультбыта и стройиндустрии по Белоярскому району за 1 квартал 2016 года.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</si>
  <si>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</si>
  <si>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</si>
  <si>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t>Освоение средств планируется во 2 квартале 2016 года.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</si>
  <si>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</si>
  <si>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t>Исполнены расходы в части:
-оплаты труда сотрудникам;
-начисление на оплату труда;
- коммунальных  услуг (оплата по факту потребления); 
- услуг связи;
- услуг по содержанию имущества.</t>
  </si>
  <si>
    <t>Внесены взносы на счет Югорского оператора на капитальный ремонт общего имущества в многоквартирном доме в целях формирования фонда капитального ремонта по заключенному договору №89/МС от 10.09.2014года  за январь-февраль 2016года.</t>
  </si>
  <si>
    <t>Электронная система управления очередью "Энтер"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</si>
  <si>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«Организация предоставления государственных  и муниципальных услуг»</t>
    </r>
  </si>
  <si>
    <t>ОАО "ТЭК"</t>
  </si>
  <si>
    <t xml:space="preserve">ОАО "ЮКЭК - Белоярский </t>
  </si>
  <si>
    <t>Администрация сельского поселения Полноват</t>
  </si>
  <si>
    <t>значение показателя от запланированного на отчетный</t>
  </si>
  <si>
    <t xml:space="preserve">уличное освещение </t>
  </si>
  <si>
    <t>Мероприятия планируются в 3 квартале</t>
  </si>
  <si>
    <t>Мероприятия планируются во 2-3 кварталах</t>
  </si>
  <si>
    <t>организация временных рабочих мест по безработным гражданам и трудоустройству несовершеннолетних</t>
  </si>
  <si>
    <t>Мероприятия планируются в 3-4 кварталах</t>
  </si>
  <si>
    <t>Повышение уровня благоустроенности сельского поселения Лыхма:</t>
  </si>
  <si>
    <t>Обустройство площадей зеленых насаждений сельского поселения Лыхма (посадка цветов, деревьев, газонов и т.д.) не менее 350 м² в год</t>
  </si>
  <si>
    <t xml:space="preserve"> тыс. кВт/ч</t>
  </si>
  <si>
    <t>Содержание территории, прилегающей к лесной полосе, в надлежащем состоянии для предотвращения возникновения пожаров</t>
  </si>
  <si>
    <t>Разработка информационного материала и его размещение, подготовка и обучение населения в области ГО</t>
  </si>
  <si>
    <t xml:space="preserve">Мероприятия 
планируются в 3 квартале </t>
  </si>
  <si>
    <t xml:space="preserve">Мероприятия 
планируются во 2-3 кварталах </t>
  </si>
  <si>
    <t>Повышение уровня информированности населения о чрезвычайных ситуациях и порядке действий при их возникновении, обеспечение безопасности людей на водных объектах, через распространение информационного материала</t>
  </si>
  <si>
    <t>Проведение тренировок органов управления силами ГО и ЧС сельского поселения Лыхма с применением специального оборудования</t>
  </si>
  <si>
    <t xml:space="preserve">Содержание в рабочем состоянии противопожарного разрыва между сельским поселением и лесным массивом, опашка и уборка палой листвы не менее чем 500 м2 в год </t>
  </si>
  <si>
    <t>ОАО «Межрегионэнергосбыт»</t>
  </si>
  <si>
    <t>Администрация сельского поселения Лыхма</t>
  </si>
  <si>
    <t>Приобретение детского игрового комплекса, детской горки, песочницы, качалки – балансира.</t>
  </si>
  <si>
    <t>о ходе выполнения муниципальных программ городского и сельских поселений Белоярского района за 1 квартал 2016 года</t>
  </si>
  <si>
    <t xml:space="preserve">Оснащение территорий общего пользования поселка Сорум первичными средствами тушения пожаров и противопожарным инвентарем </t>
  </si>
  <si>
    <t xml:space="preserve">Укомплектование требующимися первичными средствами пожаротушения </t>
  </si>
  <si>
    <t>Повышение энергоэффективности систем освещения методом замены  ламп накаливания высокой мощности  на энергоэффективные</t>
  </si>
  <si>
    <t xml:space="preserve">озеленение </t>
  </si>
  <si>
    <t>Муниципальная программа сельского поселения Полноват «Защита населения от чрезвычайных ситуаций, обеспечение первичных мер пожарной безопасности и безопасности людей на водных объектах на 2014-2016 годы»</t>
  </si>
  <si>
    <t>Создание условий для развития и совершенствования муниципальной службы</t>
  </si>
  <si>
    <t>Курсы повышения квалификации запланированы на 3-4 кварталы</t>
  </si>
  <si>
    <t>Диспансеризация 6 муниципальных служащих запланирована на 4 квартал</t>
  </si>
  <si>
    <t>Проведение тренировок органов управления силами ГО и ЧС сельского поселения Сорум с применением специального оборудования не менее 1 раза в год</t>
  </si>
  <si>
    <t>Увеличение резервов материальных ресурсов (запасов) для предупреждения и ликвидации угроз по ГО и ЧС</t>
  </si>
  <si>
    <t xml:space="preserve">м² </t>
  </si>
  <si>
    <t>Повышение уровня благоустроенности сельского поселения Сорум:</t>
  </si>
  <si>
    <t>Обустройство площадей зеленых насаждений сельского поселения Сорум (посадка цветов, деревьев, газонов и т.д.)</t>
  </si>
  <si>
    <t>Договор о проведении мониторинга будет заключен в мае 2016 года. Исполнение май-июнь 2016 года. Финансирование в июле 2016</t>
  </si>
  <si>
    <t xml:space="preserve">Муниципальный конкурс Предприниматель года пройдет в мае 2016 года Финансирование в июне 2016. </t>
  </si>
  <si>
    <t>Освоение средств планируется в сентябре – декабре 2016 года</t>
  </si>
  <si>
    <t xml:space="preserve">Проведенно 1 образовательное мероприятие в феврале 2016 года.
Заключено 3 договора о проведение образовательных мероприятий в мае 2016 года. Финансирование в июне 2016 года (150 тыс. руб.)  </t>
  </si>
  <si>
    <t xml:space="preserve">Заключен 1 договор о проведение образовательных мероприятий в мае 2016 года. Финансирование в июне 2016 года (50 тыс. руб.)  </t>
  </si>
  <si>
    <t>Начало финансирования запланировано на май 2016 года</t>
  </si>
  <si>
    <t>Освоение средств планируется в декабре 2016 года</t>
  </si>
  <si>
    <t>Начало финансирования запланировано на июль 2016 года</t>
  </si>
  <si>
    <t>Предоставление гранта предусмотрено в октябре 2016 года</t>
  </si>
  <si>
    <t>Предоставление гранта предусмотрено в июне 2016 года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</si>
  <si>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</si>
  <si>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t>Согласно графика прохождения  курсовой переподготовки, курсы запланированы на 2 и 3 квартал 2016 года.
Заключен договор с ООО «Познание» на сумму 8500,00 рублей, оплата и обучение во 2 квартале 2016 года</t>
  </si>
  <si>
    <t>Заключен договор с БУ «Белоярская районная больница» на прохождение диспансеризации муниципальными служащими в срок до 15.05.2016 г.</t>
  </si>
  <si>
    <t>Администрация сельского поселения Сосновка</t>
  </si>
  <si>
    <t>Запланировано приобретение лекарственных препаратов и обновление имеющихся;
приобретение вещевого имущества на 2-3 кварталы 2016 года</t>
  </si>
  <si>
    <t>Заключен договор с МАУ «Молодежный центр «Гелиос» на поставку удостоверений пожарного</t>
  </si>
  <si>
    <t>Повышение уровня благоустроенности сельского поселения Сосновка:</t>
  </si>
  <si>
    <t>Проведение мероприятий по обустройству мест массового отдыха не менее 1 в год</t>
  </si>
  <si>
    <t>меропр.</t>
  </si>
  <si>
    <t>Обустройство площадей зеленых насаждений сельского поселения Сосновка (посадка цветов, деревьев, газонов и т.д.) не менее 350 м² в год</t>
  </si>
  <si>
    <t>Мероприятия запланированы на 2-3 кварталы 2016 года</t>
  </si>
  <si>
    <t>Оплата производится согласно договора и выставленных счетов.</t>
  </si>
  <si>
    <t>Работы по озеленению начнутся во 2 квартале 2016 года</t>
  </si>
  <si>
    <t>Готовится аукционная документация, закупки будут проводиться во 2-3 квартале 2016 года</t>
  </si>
  <si>
    <t>Оплата производится согласно договора и выставленных счетов</t>
  </si>
  <si>
    <t>ОАО «Межрегион-энергосбыт»</t>
  </si>
  <si>
    <t>МКУ «МЦ Спутник»,
Администрация сельского поселения Сосновка</t>
  </si>
  <si>
    <t>ОАО «ЮКЭК-Белоярский», ООО«РИЦ», Администрация сельского поселения Сосновка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</si>
  <si>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«Строительство (реконструкция), капитальный ремонт и ремонт автомобильных дорог общего пользования местного значения»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</si>
  <si>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предоставления транспортных услуг, организации транспортного обслуживания населения»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</si>
  <si>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«Создание условий для обеспечения безопасности дорожного движения»</t>
    </r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</si>
  <si>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«Снижение негативного воздействия на окружающую среду отходов производства и потребления»</t>
    </r>
  </si>
  <si>
    <t>Муниципальный контракт от 23.11.2015 №0187300008515000213-0064518-02 на ПИР, цена контракта 1 104,0 тыс. рублей (переходящие обязательства)</t>
  </si>
  <si>
    <t>Размещен муниципальный заказ на оказание услуги по ведению регулярного наблюдения на сумму 26,0 тыс. рублей</t>
  </si>
  <si>
    <r>
      <rPr>
        <u/>
        <sz val="10"/>
        <rFont val="Times New Roman"/>
        <family val="1"/>
        <charset val="204"/>
      </rPr>
      <t>Основное мероприятие</t>
    </r>
    <r>
      <rPr>
        <sz val="10"/>
        <rFont val="Times New Roman"/>
        <family val="1"/>
        <charset val="204"/>
      </rPr>
      <t xml:space="preserve"> «Сохранение природной среды, предотвращение и ликвидация последствий негативного воздействия»</t>
    </r>
  </si>
  <si>
    <t>Муниципальный контракт от 22.04.2016 №0816/УСХ на оказание услуги по охране городских лесов города Белоярский от пожаров в пожароопасный сезон 2016 года, цена контракта 250,0 тыс. рублей</t>
  </si>
  <si>
    <t>Муниципальный контракт от 25.02.2016 №05416/УСХ/д на оказание услуги по размещению информационного носителя (баннер) размерами 3м х 6м на экологическую тематику, цена контракта 23,0 тыс. рублей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</si>
  <si>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</si>
  <si>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</si>
  <si>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t xml:space="preserve"> показатели достижения результатов реализации муниципальных программ определяются по результатам мониторинга целевых показателей и фактически достигнутых целевых показателей по окончании отчетного финансового года</t>
  </si>
  <si>
    <t>Разработка информационного материала и его размещение на территории населенных пунктов сельского поселения Казым</t>
  </si>
  <si>
    <t>Материально-техническое обеспечение первичных мер пожарной безопасности в границах населенных пунктов сельского поселения Казым</t>
  </si>
  <si>
    <t>Выполнение мероприятий программы запланировано 
на 2, 3 квартал 2016 года</t>
  </si>
  <si>
    <t>Выполнение мероприятий программы запланировано на 3,4 квартал 2016 года</t>
  </si>
  <si>
    <t>Обеспечение мероприятий по энергосбережению и повышению энергетической эффективности</t>
  </si>
  <si>
    <t>Проведение мероприятий по капитальному ремонту и утеплению рабочих помещений и мест общего пользования бюджетных зданий</t>
  </si>
  <si>
    <t>Выполнение мероприятий запланировано на 3,4 квартал 2016 года</t>
  </si>
  <si>
    <t>места захоронения</t>
  </si>
  <si>
    <t>Оплата согласно выставленных счетов за фактический объем потребления электроэнергии</t>
  </si>
  <si>
    <t>Выполнение мероприятия запланировано на 2 квартал 2016 года</t>
  </si>
  <si>
    <t>Выполнение мероприятий запланировано в течение 2016 года</t>
  </si>
  <si>
    <t xml:space="preserve">услуги водоснабжения и водоотведения </t>
  </si>
  <si>
    <t>Выполнение мероприятия запланировано на 3 квартал 2016 года</t>
  </si>
  <si>
    <t>Выполнение мероприятий программы запланировано на  октябрь-декабрь 2016 года</t>
  </si>
  <si>
    <t>Выполнение мероприятий программы запланировано в течение 2016 года</t>
  </si>
  <si>
    <t>Увеличение резерва материально-технических ресурсов (запасов) для предупреждения и ликвидации угроз по ГО и ЧС</t>
  </si>
  <si>
    <t>Сохранение количества проведенных мероприятий по предотвращению возникновения лесных пожаров, не менее 1 единицы в год</t>
  </si>
  <si>
    <t>тыс. кВт/ч.</t>
  </si>
  <si>
    <t>Обустройство площадей зеленых насаждений сельского поселения Казым (посадка цветов, деревьев, газонов и т.д.) не менее 100 м² в год</t>
  </si>
  <si>
    <t xml:space="preserve"> тыс. м2.</t>
  </si>
  <si>
    <t xml:space="preserve">Освоение средств запланировано на 3 квартал 2016 года </t>
  </si>
  <si>
    <t xml:space="preserve">Освоение средств запланировано на 4 квартал 2016 года </t>
  </si>
  <si>
    <t>Реализация мероприятий запланирована на 2-3 кварталы 2016 года.</t>
  </si>
  <si>
    <t>Освоение средств согласно сетевому графику</t>
  </si>
  <si>
    <t>Проведение мероприятия запланировано на апрель 2016 года</t>
  </si>
  <si>
    <t>Денежные средства (из бюджета ХМАО-Югры ) поступили в конце 1 квартала , испонение планируется до конца года согласно комплексного плана</t>
  </si>
  <si>
    <t>Работы по МК ведутся в соответствии с графиком, выполнено 12,3%  работ. Срок окончания  строительства - 30.11.2016.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</si>
</sst>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_р_._-;_-@_-"/>
    <numFmt numFmtId="165" formatCode="0.0"/>
    <numFmt numFmtId="166" formatCode="0.0%"/>
    <numFmt numFmtId="167" formatCode="#,##0_р_."/>
    <numFmt numFmtId="168" formatCode="#,##0.0_р_.;\-#,##0.0_р_."/>
    <numFmt numFmtId="169" formatCode="_-* #,##0.0_р_._-;\-* #,##0.0_р_._-;_-* &quot;-&quot;_р_._-;_-@_-"/>
    <numFmt numFmtId="170" formatCode="0.00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color rgb="FFFF0000"/>
      <name val="Times New Roman"/>
      <family val="1"/>
      <charset val="204"/>
    </font>
    <font>
      <vertAlign val="superscript"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10.5"/>
      <name val="Times New Roman"/>
      <family val="1"/>
      <charset val="204"/>
    </font>
    <font>
      <u/>
      <sz val="10.5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</cellStyleXfs>
  <cellXfs count="368">
    <xf numFmtId="0" fontId="0" fillId="0" borderId="0" xfId="0"/>
    <xf numFmtId="0" fontId="4" fillId="5" borderId="1" xfId="0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vertical="center" wrapText="1"/>
    </xf>
    <xf numFmtId="0" fontId="7" fillId="5" borderId="0" xfId="0" applyFont="1" applyFill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16" fontId="11" fillId="0" borderId="1" xfId="0" applyNumberFormat="1" applyFont="1" applyBorder="1" applyAlignment="1">
      <alignment horizontal="center" vertical="top" wrapText="1"/>
    </xf>
    <xf numFmtId="16" fontId="13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0" fontId="14" fillId="0" borderId="0" xfId="0" applyFont="1"/>
    <xf numFmtId="0" fontId="6" fillId="0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3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 shrinkToFit="1"/>
    </xf>
    <xf numFmtId="0" fontId="8" fillId="6" borderId="1" xfId="0" applyFont="1" applyFill="1" applyBorder="1" applyAlignment="1">
      <alignment vertical="center" wrapText="1"/>
    </xf>
    <xf numFmtId="16" fontId="13" fillId="0" borderId="1" xfId="0" applyNumberFormat="1" applyFont="1" applyBorder="1" applyAlignment="1">
      <alignment vertical="top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" fontId="11" fillId="0" borderId="1" xfId="0" applyNumberFormat="1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top" wrapText="1"/>
    </xf>
    <xf numFmtId="16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164" fontId="5" fillId="5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66" fontId="3" fillId="0" borderId="1" xfId="3" applyNumberFormat="1" applyFont="1" applyBorder="1" applyAlignment="1">
      <alignment horizontal="center" vertical="center"/>
    </xf>
    <xf numFmtId="0" fontId="6" fillId="6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9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16" fontId="11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vertical="center" wrapText="1"/>
    </xf>
    <xf numFmtId="16" fontId="13" fillId="6" borderId="1" xfId="0" applyNumberFormat="1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right" vertical="center" wrapText="1"/>
    </xf>
    <xf numFmtId="0" fontId="7" fillId="6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10" fillId="6" borderId="0" xfId="0" applyFont="1" applyFill="1"/>
    <xf numFmtId="165" fontId="3" fillId="0" borderId="1" xfId="0" applyNumberFormat="1" applyFont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37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/>
    </xf>
    <xf numFmtId="166" fontId="3" fillId="0" borderId="1" xfId="3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" fontId="7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16" fontId="26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 shrinkToFit="1"/>
    </xf>
    <xf numFmtId="164" fontId="16" fillId="0" borderId="0" xfId="0" applyNumberFormat="1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9" fontId="24" fillId="0" borderId="1" xfId="3" applyFont="1" applyBorder="1" applyAlignment="1">
      <alignment horizontal="center" vertical="center"/>
    </xf>
    <xf numFmtId="0" fontId="2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6" fillId="6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/>
    </xf>
    <xf numFmtId="16" fontId="8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2" borderId="1" xfId="0" applyFont="1" applyFill="1" applyBorder="1" applyAlignment="1">
      <alignment vertical="top" wrapText="1"/>
    </xf>
    <xf numFmtId="16" fontId="8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wrapText="1"/>
    </xf>
    <xf numFmtId="0" fontId="27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 indent="3" shrinkToFi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4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5" xfId="0" applyFont="1" applyFill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165" fontId="6" fillId="6" borderId="2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vertical="center"/>
    </xf>
    <xf numFmtId="16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shrinkToFit="1"/>
    </xf>
    <xf numFmtId="16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center" vertical="top" wrapText="1"/>
    </xf>
    <xf numFmtId="17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>
      <alignment vertical="center" wrapText="1" shrinkToFit="1"/>
    </xf>
    <xf numFmtId="0" fontId="8" fillId="2" borderId="1" xfId="0" applyFont="1" applyFill="1" applyBorder="1" applyAlignment="1">
      <alignment horizontal="justify" vertical="top" wrapText="1"/>
    </xf>
    <xf numFmtId="16" fontId="11" fillId="2" borderId="1" xfId="0" applyNumberFormat="1" applyFont="1" applyFill="1" applyBorder="1" applyAlignment="1">
      <alignment vertical="top" wrapText="1"/>
    </xf>
    <xf numFmtId="0" fontId="6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" fontId="8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wrapText="1"/>
    </xf>
    <xf numFmtId="16" fontId="8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vertical="top"/>
    </xf>
    <xf numFmtId="167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8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6" fillId="5" borderId="2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 applyProtection="1">
      <alignment horizontal="left" vertical="top" wrapText="1" indent="2"/>
      <protection locked="0"/>
    </xf>
    <xf numFmtId="0" fontId="8" fillId="0" borderId="1" xfId="0" applyFont="1" applyBorder="1" applyAlignment="1" applyProtection="1">
      <alignment horizontal="left" vertical="center" wrapText="1" indent="2"/>
      <protection locked="0"/>
    </xf>
    <xf numFmtId="0" fontId="8" fillId="0" borderId="1" xfId="0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vertical="center"/>
    </xf>
    <xf numFmtId="164" fontId="8" fillId="2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wrapText="1"/>
    </xf>
    <xf numFmtId="0" fontId="29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left" vertical="center" wrapText="1"/>
    </xf>
    <xf numFmtId="0" fontId="27" fillId="8" borderId="10" xfId="0" applyFont="1" applyFill="1" applyBorder="1" applyAlignment="1">
      <alignment horizontal="left" vertical="center" wrapText="1"/>
    </xf>
    <xf numFmtId="0" fontId="27" fillId="8" borderId="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Процентный" xfId="3" builtinId="5"/>
    <cellStyle name="Финансов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78"/>
  <sheetViews>
    <sheetView tabSelected="1" view="pageBreakPreview" zoomScale="60" zoomScaleNormal="100" workbookViewId="0">
      <pane xSplit="2" ySplit="7" topLeftCell="C265" activePane="bottomRight" state="frozen"/>
      <selection pane="topRight" activeCell="C1" sqref="C1"/>
      <selection pane="bottomLeft" activeCell="A8" sqref="A8"/>
      <selection pane="bottomRight" activeCell="T204" sqref="T204"/>
    </sheetView>
  </sheetViews>
  <sheetFormatPr defaultRowHeight="15" outlineLevelRow="3" outlineLevelCol="1" x14ac:dyDescent="0.25"/>
  <cols>
    <col min="1" max="1" width="4.7109375" style="116" customWidth="1"/>
    <col min="2" max="2" width="39.7109375" style="46" customWidth="1"/>
    <col min="3" max="3" width="15.28515625" style="46" customWidth="1"/>
    <col min="4" max="4" width="17.140625" style="46" customWidth="1" outlineLevel="1"/>
    <col min="5" max="5" width="18.42578125" style="46" customWidth="1" outlineLevel="1"/>
    <col min="6" max="6" width="14.140625" style="46" customWidth="1" outlineLevel="1"/>
    <col min="7" max="7" width="11.7109375" style="46" hidden="1" customWidth="1"/>
    <col min="8" max="8" width="15.5703125" style="46" customWidth="1"/>
    <col min="9" max="9" width="15.42578125" style="46" customWidth="1" outlineLevel="1"/>
    <col min="10" max="10" width="14.28515625" style="46" customWidth="1" outlineLevel="1"/>
    <col min="11" max="11" width="15.7109375" style="46" customWidth="1" outlineLevel="1"/>
    <col min="12" max="12" width="11" style="46" hidden="1" customWidth="1"/>
    <col min="13" max="13" width="10.85546875" style="116" bestFit="1" customWidth="1"/>
    <col min="14" max="14" width="17.85546875" style="116" customWidth="1"/>
    <col min="15" max="15" width="10.85546875" style="116" bestFit="1" customWidth="1"/>
    <col min="16" max="16" width="14.7109375" style="116" customWidth="1"/>
    <col min="17" max="17" width="8.5703125" style="116" customWidth="1"/>
    <col min="18" max="18" width="15.42578125" style="116" customWidth="1"/>
    <col min="19" max="19" width="8.7109375" style="116" customWidth="1"/>
    <col min="20" max="20" width="13.140625" style="116" customWidth="1"/>
    <col min="21" max="21" width="60.85546875" style="123" customWidth="1"/>
    <col min="22" max="16384" width="9.140625" style="46"/>
  </cols>
  <sheetData>
    <row r="1" spans="1:21" ht="18.75" x14ac:dyDescent="0.25">
      <c r="A1" s="322" t="s">
        <v>70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</row>
    <row r="2" spans="1:21" ht="18.75" x14ac:dyDescent="0.25">
      <c r="A2" s="322" t="s">
        <v>429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</row>
    <row r="3" spans="1:21" x14ac:dyDescent="0.25">
      <c r="O3" s="117"/>
      <c r="P3" s="117"/>
      <c r="Q3" s="117"/>
      <c r="R3" s="117"/>
      <c r="S3" s="117"/>
      <c r="T3" s="117"/>
      <c r="U3" s="118"/>
    </row>
    <row r="4" spans="1:21" ht="42.75" customHeight="1" x14ac:dyDescent="0.25">
      <c r="A4" s="323" t="s">
        <v>0</v>
      </c>
      <c r="B4" s="324" t="s">
        <v>16</v>
      </c>
      <c r="C4" s="323" t="s">
        <v>430</v>
      </c>
      <c r="D4" s="323"/>
      <c r="E4" s="323"/>
      <c r="F4" s="323"/>
      <c r="G4" s="323" t="s">
        <v>10</v>
      </c>
      <c r="H4" s="323" t="s">
        <v>431</v>
      </c>
      <c r="I4" s="323"/>
      <c r="J4" s="323"/>
      <c r="K4" s="323"/>
      <c r="L4" s="323" t="s">
        <v>10</v>
      </c>
      <c r="M4" s="330" t="s">
        <v>123</v>
      </c>
      <c r="N4" s="331"/>
      <c r="O4" s="331"/>
      <c r="P4" s="331"/>
      <c r="Q4" s="331"/>
      <c r="R4" s="331"/>
      <c r="S4" s="331"/>
      <c r="T4" s="332"/>
      <c r="U4" s="323" t="s">
        <v>64</v>
      </c>
    </row>
    <row r="5" spans="1:21" x14ac:dyDescent="0.25">
      <c r="A5" s="323"/>
      <c r="B5" s="325"/>
      <c r="C5" s="323" t="s">
        <v>1</v>
      </c>
      <c r="D5" s="323" t="s">
        <v>2</v>
      </c>
      <c r="E5" s="323"/>
      <c r="F5" s="323"/>
      <c r="G5" s="323"/>
      <c r="H5" s="323" t="s">
        <v>1</v>
      </c>
      <c r="I5" s="323" t="s">
        <v>2</v>
      </c>
      <c r="J5" s="323"/>
      <c r="K5" s="323"/>
      <c r="L5" s="323"/>
      <c r="M5" s="333" t="s">
        <v>1</v>
      </c>
      <c r="N5" s="334"/>
      <c r="O5" s="330" t="s">
        <v>2</v>
      </c>
      <c r="P5" s="331"/>
      <c r="Q5" s="331"/>
      <c r="R5" s="331"/>
      <c r="S5" s="331"/>
      <c r="T5" s="332"/>
      <c r="U5" s="327"/>
    </row>
    <row r="6" spans="1:21" ht="28.5" customHeight="1" x14ac:dyDescent="0.25">
      <c r="A6" s="323"/>
      <c r="B6" s="325"/>
      <c r="C6" s="323"/>
      <c r="D6" s="324" t="s">
        <v>4</v>
      </c>
      <c r="E6" s="324" t="s">
        <v>5</v>
      </c>
      <c r="F6" s="324" t="s">
        <v>67</v>
      </c>
      <c r="G6" s="323"/>
      <c r="H6" s="323"/>
      <c r="I6" s="324" t="s">
        <v>4</v>
      </c>
      <c r="J6" s="324" t="s">
        <v>5</v>
      </c>
      <c r="K6" s="324" t="s">
        <v>67</v>
      </c>
      <c r="L6" s="323"/>
      <c r="M6" s="335"/>
      <c r="N6" s="336"/>
      <c r="O6" s="330" t="s">
        <v>4</v>
      </c>
      <c r="P6" s="331"/>
      <c r="Q6" s="330" t="s">
        <v>5</v>
      </c>
      <c r="R6" s="331"/>
      <c r="S6" s="330" t="s">
        <v>67</v>
      </c>
      <c r="T6" s="332"/>
      <c r="U6" s="327"/>
    </row>
    <row r="7" spans="1:21" x14ac:dyDescent="0.25">
      <c r="A7" s="323"/>
      <c r="B7" s="326"/>
      <c r="C7" s="323"/>
      <c r="D7" s="326"/>
      <c r="E7" s="326"/>
      <c r="F7" s="326"/>
      <c r="G7" s="323"/>
      <c r="H7" s="323"/>
      <c r="I7" s="326"/>
      <c r="J7" s="326"/>
      <c r="K7" s="326"/>
      <c r="L7" s="323"/>
      <c r="M7" s="106" t="s">
        <v>122</v>
      </c>
      <c r="N7" s="106" t="s">
        <v>116</v>
      </c>
      <c r="O7" s="106" t="s">
        <v>122</v>
      </c>
      <c r="P7" s="106" t="s">
        <v>116</v>
      </c>
      <c r="Q7" s="106" t="s">
        <v>122</v>
      </c>
      <c r="R7" s="106" t="s">
        <v>116</v>
      </c>
      <c r="S7" s="106" t="s">
        <v>122</v>
      </c>
      <c r="T7" s="106" t="s">
        <v>116</v>
      </c>
      <c r="U7" s="327"/>
    </row>
    <row r="8" spans="1:21" s="19" customFormat="1" ht="34.5" customHeight="1" x14ac:dyDescent="0.25">
      <c r="A8" s="315"/>
      <c r="B8" s="316" t="s">
        <v>7</v>
      </c>
      <c r="C8" s="317">
        <f>SUM(D8:F8)</f>
        <v>2958352.7</v>
      </c>
      <c r="D8" s="317">
        <f t="shared" ref="D8:L8" si="0">D9+D25+D47+D60+D66+D109+D136+D143+D157+D158+D165+D182+D202+D210+D220+D233+D239+D243+D259+D267</f>
        <v>1164051.6000000001</v>
      </c>
      <c r="E8" s="317">
        <f t="shared" si="0"/>
        <v>1601495.6000000003</v>
      </c>
      <c r="F8" s="317">
        <f t="shared" si="0"/>
        <v>192805.5</v>
      </c>
      <c r="G8" s="317" t="e">
        <f t="shared" si="0"/>
        <v>#REF!</v>
      </c>
      <c r="H8" s="317">
        <f t="shared" si="0"/>
        <v>531975.30000000005</v>
      </c>
      <c r="I8" s="317">
        <f t="shared" si="0"/>
        <v>240998.40000000002</v>
      </c>
      <c r="J8" s="317">
        <f t="shared" si="0"/>
        <v>276250.09999999998</v>
      </c>
      <c r="K8" s="317">
        <f t="shared" si="0"/>
        <v>14726.8</v>
      </c>
      <c r="L8" s="317" t="e">
        <f t="shared" si="0"/>
        <v>#REF!</v>
      </c>
      <c r="M8" s="317">
        <f>IFERROR(H8/C8*100,"-")</f>
        <v>17.982145942233323</v>
      </c>
      <c r="N8" s="317">
        <f>C8-H8</f>
        <v>2426377.4000000004</v>
      </c>
      <c r="O8" s="317">
        <f>IFERROR(I8/D8*100,"-")</f>
        <v>20.703412116782452</v>
      </c>
      <c r="P8" s="317">
        <f>D8-I8</f>
        <v>923053.20000000007</v>
      </c>
      <c r="Q8" s="317">
        <f>IFERROR(J8/E8*100,"-")</f>
        <v>17.249507273076485</v>
      </c>
      <c r="R8" s="317">
        <f>E8-J8</f>
        <v>1325245.5000000005</v>
      </c>
      <c r="S8" s="317">
        <f>IFERROR(K8/F8*100,"-")</f>
        <v>7.638163849060323</v>
      </c>
      <c r="T8" s="317">
        <f>F8-K8</f>
        <v>178078.7</v>
      </c>
      <c r="U8" s="318"/>
    </row>
    <row r="9" spans="1:21" s="4" customFormat="1" ht="40.5" x14ac:dyDescent="0.25">
      <c r="A9" s="277">
        <v>1</v>
      </c>
      <c r="B9" s="1" t="s">
        <v>6</v>
      </c>
      <c r="C9" s="2">
        <f t="shared" ref="C9:C66" si="1">SUM(D9:F9)</f>
        <v>11112.1</v>
      </c>
      <c r="D9" s="3">
        <f>D10</f>
        <v>5331.6</v>
      </c>
      <c r="E9" s="3">
        <f t="shared" ref="E9:F9" si="2">E10</f>
        <v>5780.5</v>
      </c>
      <c r="F9" s="3">
        <f t="shared" si="2"/>
        <v>0</v>
      </c>
      <c r="G9" s="3">
        <f>SUM(G10:G24)</f>
        <v>0</v>
      </c>
      <c r="H9" s="2">
        <f>SUM(I9:K9)</f>
        <v>100</v>
      </c>
      <c r="I9" s="3">
        <f>I10</f>
        <v>100</v>
      </c>
      <c r="J9" s="3">
        <f t="shared" ref="J9:K9" si="3">J10</f>
        <v>0</v>
      </c>
      <c r="K9" s="3">
        <f t="shared" si="3"/>
        <v>0</v>
      </c>
      <c r="L9" s="3">
        <f>SUM(L10:L24)</f>
        <v>0</v>
      </c>
      <c r="M9" s="141">
        <f t="shared" ref="M9:M66" si="4">IFERROR(H9/C9*100,"-")</f>
        <v>0.89991990712826564</v>
      </c>
      <c r="N9" s="141">
        <f t="shared" ref="N9:N69" si="5">C9-H9</f>
        <v>11012.1</v>
      </c>
      <c r="O9" s="141">
        <f t="shared" ref="O9:O66" si="6">IFERROR(I9/D9*100,"-")</f>
        <v>1.8756095731112612</v>
      </c>
      <c r="P9" s="141">
        <f t="shared" ref="P9:P69" si="7">D9-I9</f>
        <v>5231.6000000000004</v>
      </c>
      <c r="Q9" s="141">
        <f t="shared" ref="Q9:Q66" si="8">IFERROR(J9/E9*100,"-")</f>
        <v>0</v>
      </c>
      <c r="R9" s="141">
        <f t="shared" ref="R9:R69" si="9">E9-J9</f>
        <v>5780.5</v>
      </c>
      <c r="S9" s="141" t="str">
        <f t="shared" ref="S9:S66" si="10">IFERROR(K9/F9*100,"-")</f>
        <v>-</v>
      </c>
      <c r="T9" s="141">
        <f t="shared" ref="T9:T69" si="11">F9-K9</f>
        <v>0</v>
      </c>
      <c r="U9" s="68"/>
    </row>
    <row r="10" spans="1:21" s="9" customFormat="1" ht="95.25" customHeight="1" outlineLevel="1" x14ac:dyDescent="0.25">
      <c r="A10" s="275"/>
      <c r="B10" s="33" t="s">
        <v>797</v>
      </c>
      <c r="C10" s="11">
        <f>SUM(D10:F10)</f>
        <v>11112.1</v>
      </c>
      <c r="D10" s="144">
        <f>SUM(D11:D24)</f>
        <v>5331.6</v>
      </c>
      <c r="E10" s="144">
        <f>SUM(E11:E24)</f>
        <v>5780.5</v>
      </c>
      <c r="F10" s="144">
        <f>SUM(F11:F24)</f>
        <v>0</v>
      </c>
      <c r="G10" s="144">
        <v>0</v>
      </c>
      <c r="H10" s="11">
        <f>SUM(I10:K10)</f>
        <v>100</v>
      </c>
      <c r="I10" s="144">
        <f>SUM(I11:I24)</f>
        <v>100</v>
      </c>
      <c r="J10" s="144">
        <v>0</v>
      </c>
      <c r="K10" s="144">
        <f>SUM(K11:K24)</f>
        <v>0</v>
      </c>
      <c r="L10" s="144">
        <v>0</v>
      </c>
      <c r="M10" s="144">
        <f t="shared" si="4"/>
        <v>0.89991990712826564</v>
      </c>
      <c r="N10" s="144">
        <f t="shared" si="5"/>
        <v>11012.1</v>
      </c>
      <c r="O10" s="144">
        <f t="shared" si="6"/>
        <v>1.8756095731112612</v>
      </c>
      <c r="P10" s="144">
        <f t="shared" si="7"/>
        <v>5231.6000000000004</v>
      </c>
      <c r="Q10" s="144">
        <f t="shared" si="8"/>
        <v>0</v>
      </c>
      <c r="R10" s="144">
        <f t="shared" si="9"/>
        <v>5780.5</v>
      </c>
      <c r="S10" s="144" t="str">
        <f>IFERROR(K10/F10*100,"-")</f>
        <v>-</v>
      </c>
      <c r="T10" s="144">
        <f t="shared" si="11"/>
        <v>0</v>
      </c>
      <c r="U10" s="32"/>
    </row>
    <row r="11" spans="1:21" s="9" customFormat="1" ht="43.5" customHeight="1" outlineLevel="2" x14ac:dyDescent="0.25">
      <c r="A11" s="275"/>
      <c r="B11" s="33" t="s">
        <v>3</v>
      </c>
      <c r="C11" s="11">
        <f t="shared" si="1"/>
        <v>50</v>
      </c>
      <c r="D11" s="144">
        <v>20</v>
      </c>
      <c r="E11" s="144">
        <v>30</v>
      </c>
      <c r="F11" s="144">
        <v>0</v>
      </c>
      <c r="G11" s="144">
        <v>0</v>
      </c>
      <c r="H11" s="11">
        <f t="shared" ref="H11:H66" si="12">SUM(I11:K11)</f>
        <v>0</v>
      </c>
      <c r="I11" s="144">
        <v>0</v>
      </c>
      <c r="J11" s="144">
        <v>0</v>
      </c>
      <c r="K11" s="144">
        <v>0</v>
      </c>
      <c r="L11" s="144">
        <v>0</v>
      </c>
      <c r="M11" s="144">
        <f t="shared" si="4"/>
        <v>0</v>
      </c>
      <c r="N11" s="144">
        <f t="shared" si="5"/>
        <v>50</v>
      </c>
      <c r="O11" s="144">
        <f t="shared" si="6"/>
        <v>0</v>
      </c>
      <c r="P11" s="144">
        <f t="shared" si="7"/>
        <v>20</v>
      </c>
      <c r="Q11" s="144">
        <f t="shared" si="8"/>
        <v>0</v>
      </c>
      <c r="R11" s="144">
        <f t="shared" si="9"/>
        <v>30</v>
      </c>
      <c r="S11" s="144" t="str">
        <f t="shared" si="10"/>
        <v>-</v>
      </c>
      <c r="T11" s="144">
        <f t="shared" si="11"/>
        <v>0</v>
      </c>
      <c r="U11" s="66" t="s">
        <v>787</v>
      </c>
    </row>
    <row r="12" spans="1:21" s="9" customFormat="1" ht="43.5" customHeight="1" outlineLevel="2" x14ac:dyDescent="0.25">
      <c r="A12" s="275"/>
      <c r="B12" s="33" t="s">
        <v>565</v>
      </c>
      <c r="C12" s="11">
        <f t="shared" si="1"/>
        <v>230</v>
      </c>
      <c r="D12" s="144">
        <v>80</v>
      </c>
      <c r="E12" s="144">
        <v>150</v>
      </c>
      <c r="F12" s="144">
        <v>0</v>
      </c>
      <c r="G12" s="144">
        <v>0</v>
      </c>
      <c r="H12" s="11">
        <f t="shared" si="12"/>
        <v>0</v>
      </c>
      <c r="I12" s="144">
        <v>0</v>
      </c>
      <c r="J12" s="144">
        <v>0</v>
      </c>
      <c r="K12" s="144">
        <v>0</v>
      </c>
      <c r="L12" s="144">
        <v>0</v>
      </c>
      <c r="M12" s="144">
        <f t="shared" si="4"/>
        <v>0</v>
      </c>
      <c r="N12" s="144">
        <f t="shared" si="5"/>
        <v>230</v>
      </c>
      <c r="O12" s="144">
        <f t="shared" si="6"/>
        <v>0</v>
      </c>
      <c r="P12" s="144">
        <f t="shared" si="7"/>
        <v>80</v>
      </c>
      <c r="Q12" s="144">
        <f t="shared" si="8"/>
        <v>0</v>
      </c>
      <c r="R12" s="144">
        <f t="shared" si="9"/>
        <v>150</v>
      </c>
      <c r="S12" s="144" t="str">
        <f t="shared" si="10"/>
        <v>-</v>
      </c>
      <c r="T12" s="144">
        <f t="shared" si="11"/>
        <v>0</v>
      </c>
      <c r="U12" s="32" t="s">
        <v>788</v>
      </c>
    </row>
    <row r="13" spans="1:21" s="9" customFormat="1" ht="54.75" customHeight="1" outlineLevel="2" x14ac:dyDescent="0.25">
      <c r="A13" s="275"/>
      <c r="B13" s="33" t="s">
        <v>566</v>
      </c>
      <c r="C13" s="11">
        <f t="shared" si="1"/>
        <v>230</v>
      </c>
      <c r="D13" s="144">
        <v>30</v>
      </c>
      <c r="E13" s="144">
        <v>200</v>
      </c>
      <c r="F13" s="144">
        <v>0</v>
      </c>
      <c r="G13" s="144">
        <v>0</v>
      </c>
      <c r="H13" s="11">
        <f t="shared" si="12"/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f t="shared" si="4"/>
        <v>0</v>
      </c>
      <c r="N13" s="144">
        <f t="shared" si="5"/>
        <v>230</v>
      </c>
      <c r="O13" s="144">
        <f t="shared" si="6"/>
        <v>0</v>
      </c>
      <c r="P13" s="144">
        <f t="shared" si="7"/>
        <v>30</v>
      </c>
      <c r="Q13" s="144">
        <f t="shared" si="8"/>
        <v>0</v>
      </c>
      <c r="R13" s="144">
        <f t="shared" si="9"/>
        <v>200</v>
      </c>
      <c r="S13" s="144" t="str">
        <f t="shared" si="10"/>
        <v>-</v>
      </c>
      <c r="T13" s="144">
        <f t="shared" si="11"/>
        <v>0</v>
      </c>
      <c r="U13" s="32" t="s">
        <v>789</v>
      </c>
    </row>
    <row r="14" spans="1:21" s="9" customFormat="1" ht="54.75" customHeight="1" outlineLevel="2" x14ac:dyDescent="0.25">
      <c r="A14" s="275"/>
      <c r="B14" s="33" t="s">
        <v>567</v>
      </c>
      <c r="C14" s="11">
        <f t="shared" si="1"/>
        <v>306.8</v>
      </c>
      <c r="D14" s="144">
        <v>100</v>
      </c>
      <c r="E14" s="144">
        <v>206.8</v>
      </c>
      <c r="F14" s="144">
        <v>0</v>
      </c>
      <c r="G14" s="144">
        <v>0</v>
      </c>
      <c r="H14" s="11">
        <f t="shared" si="12"/>
        <v>100</v>
      </c>
      <c r="I14" s="144">
        <v>100</v>
      </c>
      <c r="J14" s="144">
        <v>0</v>
      </c>
      <c r="K14" s="144">
        <v>0</v>
      </c>
      <c r="L14" s="144">
        <v>0</v>
      </c>
      <c r="M14" s="144">
        <f t="shared" si="4"/>
        <v>32.594524119947849</v>
      </c>
      <c r="N14" s="144">
        <f t="shared" si="5"/>
        <v>206.8</v>
      </c>
      <c r="O14" s="144">
        <f t="shared" si="6"/>
        <v>100</v>
      </c>
      <c r="P14" s="144">
        <f t="shared" si="7"/>
        <v>0</v>
      </c>
      <c r="Q14" s="144">
        <f t="shared" si="8"/>
        <v>0</v>
      </c>
      <c r="R14" s="144">
        <f t="shared" si="9"/>
        <v>206.8</v>
      </c>
      <c r="S14" s="144" t="str">
        <f t="shared" si="10"/>
        <v>-</v>
      </c>
      <c r="T14" s="144">
        <f t="shared" si="11"/>
        <v>0</v>
      </c>
      <c r="U14" s="32" t="s">
        <v>790</v>
      </c>
    </row>
    <row r="15" spans="1:21" s="9" customFormat="1" ht="45" outlineLevel="2" x14ac:dyDescent="0.25">
      <c r="A15" s="275"/>
      <c r="B15" s="33" t="s">
        <v>568</v>
      </c>
      <c r="C15" s="11">
        <f t="shared" si="1"/>
        <v>220</v>
      </c>
      <c r="D15" s="144">
        <v>70</v>
      </c>
      <c r="E15" s="144">
        <v>150</v>
      </c>
      <c r="F15" s="144">
        <v>0</v>
      </c>
      <c r="G15" s="144">
        <v>0</v>
      </c>
      <c r="H15" s="11">
        <f t="shared" si="12"/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f t="shared" si="4"/>
        <v>0</v>
      </c>
      <c r="N15" s="144">
        <f t="shared" si="5"/>
        <v>220</v>
      </c>
      <c r="O15" s="144">
        <f t="shared" si="6"/>
        <v>0</v>
      </c>
      <c r="P15" s="144">
        <f t="shared" si="7"/>
        <v>70</v>
      </c>
      <c r="Q15" s="144">
        <f t="shared" si="8"/>
        <v>0</v>
      </c>
      <c r="R15" s="144">
        <f t="shared" si="9"/>
        <v>150</v>
      </c>
      <c r="S15" s="144" t="str">
        <f t="shared" si="10"/>
        <v>-</v>
      </c>
      <c r="T15" s="144">
        <f t="shared" si="11"/>
        <v>0</v>
      </c>
      <c r="U15" s="66" t="s">
        <v>791</v>
      </c>
    </row>
    <row r="16" spans="1:21" s="9" customFormat="1" ht="111" customHeight="1" outlineLevel="2" x14ac:dyDescent="0.25">
      <c r="A16" s="275"/>
      <c r="B16" s="33" t="s">
        <v>569</v>
      </c>
      <c r="C16" s="11">
        <f t="shared" si="1"/>
        <v>760</v>
      </c>
      <c r="D16" s="144">
        <v>60</v>
      </c>
      <c r="E16" s="144">
        <v>700</v>
      </c>
      <c r="F16" s="144">
        <v>0</v>
      </c>
      <c r="G16" s="144">
        <v>0</v>
      </c>
      <c r="H16" s="11">
        <f t="shared" si="12"/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f t="shared" si="4"/>
        <v>0</v>
      </c>
      <c r="N16" s="144">
        <f t="shared" si="5"/>
        <v>760</v>
      </c>
      <c r="O16" s="144">
        <f t="shared" si="6"/>
        <v>0</v>
      </c>
      <c r="P16" s="144">
        <f t="shared" si="7"/>
        <v>60</v>
      </c>
      <c r="Q16" s="144">
        <f t="shared" si="8"/>
        <v>0</v>
      </c>
      <c r="R16" s="144">
        <f t="shared" si="9"/>
        <v>700</v>
      </c>
      <c r="S16" s="144" t="str">
        <f t="shared" si="10"/>
        <v>-</v>
      </c>
      <c r="T16" s="144">
        <f t="shared" si="11"/>
        <v>0</v>
      </c>
      <c r="U16" s="32" t="s">
        <v>792</v>
      </c>
    </row>
    <row r="17" spans="1:21" s="9" customFormat="1" ht="46.5" customHeight="1" outlineLevel="2" x14ac:dyDescent="0.25">
      <c r="A17" s="275"/>
      <c r="B17" s="33" t="s">
        <v>570</v>
      </c>
      <c r="C17" s="11">
        <f t="shared" si="1"/>
        <v>1010</v>
      </c>
      <c r="D17" s="144">
        <v>110</v>
      </c>
      <c r="E17" s="144">
        <v>900</v>
      </c>
      <c r="F17" s="144">
        <v>0</v>
      </c>
      <c r="G17" s="144">
        <v>0</v>
      </c>
      <c r="H17" s="11">
        <f t="shared" si="12"/>
        <v>0</v>
      </c>
      <c r="I17" s="144">
        <v>0</v>
      </c>
      <c r="J17" s="144">
        <v>0</v>
      </c>
      <c r="K17" s="144">
        <v>0</v>
      </c>
      <c r="L17" s="144">
        <v>0</v>
      </c>
      <c r="M17" s="144">
        <f t="shared" si="4"/>
        <v>0</v>
      </c>
      <c r="N17" s="144">
        <f t="shared" si="5"/>
        <v>1010</v>
      </c>
      <c r="O17" s="144">
        <f t="shared" si="6"/>
        <v>0</v>
      </c>
      <c r="P17" s="144">
        <f t="shared" si="7"/>
        <v>110</v>
      </c>
      <c r="Q17" s="144">
        <f t="shared" si="8"/>
        <v>0</v>
      </c>
      <c r="R17" s="144">
        <f t="shared" si="9"/>
        <v>900</v>
      </c>
      <c r="S17" s="144" t="str">
        <f t="shared" si="10"/>
        <v>-</v>
      </c>
      <c r="T17" s="144">
        <f t="shared" si="11"/>
        <v>0</v>
      </c>
      <c r="U17" s="32" t="s">
        <v>792</v>
      </c>
    </row>
    <row r="18" spans="1:21" s="9" customFormat="1" ht="43.5" customHeight="1" outlineLevel="2" x14ac:dyDescent="0.25">
      <c r="A18" s="275"/>
      <c r="B18" s="33" t="s">
        <v>571</v>
      </c>
      <c r="C18" s="11">
        <f t="shared" si="1"/>
        <v>244</v>
      </c>
      <c r="D18" s="144">
        <v>20</v>
      </c>
      <c r="E18" s="144">
        <v>224</v>
      </c>
      <c r="F18" s="144">
        <v>0</v>
      </c>
      <c r="G18" s="144">
        <v>0</v>
      </c>
      <c r="H18" s="11">
        <f t="shared" si="12"/>
        <v>0</v>
      </c>
      <c r="I18" s="144">
        <v>0</v>
      </c>
      <c r="J18" s="144">
        <v>0</v>
      </c>
      <c r="K18" s="144">
        <v>0</v>
      </c>
      <c r="L18" s="144">
        <v>0</v>
      </c>
      <c r="M18" s="144">
        <f t="shared" si="4"/>
        <v>0</v>
      </c>
      <c r="N18" s="144">
        <f t="shared" si="5"/>
        <v>244</v>
      </c>
      <c r="O18" s="144">
        <f t="shared" si="6"/>
        <v>0</v>
      </c>
      <c r="P18" s="144">
        <f t="shared" si="7"/>
        <v>20</v>
      </c>
      <c r="Q18" s="144">
        <f t="shared" si="8"/>
        <v>0</v>
      </c>
      <c r="R18" s="144">
        <f t="shared" si="9"/>
        <v>224</v>
      </c>
      <c r="S18" s="144" t="str">
        <f t="shared" si="10"/>
        <v>-</v>
      </c>
      <c r="T18" s="144">
        <f t="shared" si="11"/>
        <v>0</v>
      </c>
      <c r="U18" s="9" t="s">
        <v>793</v>
      </c>
    </row>
    <row r="19" spans="1:21" s="9" customFormat="1" ht="127.5" outlineLevel="2" x14ac:dyDescent="0.25">
      <c r="A19" s="275"/>
      <c r="B19" s="33" t="s">
        <v>572</v>
      </c>
      <c r="C19" s="11">
        <f t="shared" si="1"/>
        <v>1900</v>
      </c>
      <c r="D19" s="144">
        <v>400</v>
      </c>
      <c r="E19" s="144">
        <v>1500</v>
      </c>
      <c r="F19" s="144">
        <v>0</v>
      </c>
      <c r="G19" s="144">
        <v>0</v>
      </c>
      <c r="H19" s="11">
        <f t="shared" si="12"/>
        <v>0</v>
      </c>
      <c r="I19" s="144">
        <v>0</v>
      </c>
      <c r="J19" s="144">
        <v>0</v>
      </c>
      <c r="K19" s="144">
        <v>0</v>
      </c>
      <c r="L19" s="144">
        <v>0</v>
      </c>
      <c r="M19" s="144">
        <f t="shared" si="4"/>
        <v>0</v>
      </c>
      <c r="N19" s="144">
        <f t="shared" si="5"/>
        <v>1900</v>
      </c>
      <c r="O19" s="144">
        <f t="shared" si="6"/>
        <v>0</v>
      </c>
      <c r="P19" s="144">
        <f t="shared" si="7"/>
        <v>400</v>
      </c>
      <c r="Q19" s="144">
        <f t="shared" si="8"/>
        <v>0</v>
      </c>
      <c r="R19" s="144">
        <f t="shared" si="9"/>
        <v>1500</v>
      </c>
      <c r="S19" s="144" t="str">
        <f t="shared" si="10"/>
        <v>-</v>
      </c>
      <c r="T19" s="144">
        <f t="shared" si="11"/>
        <v>0</v>
      </c>
      <c r="U19" s="66" t="s">
        <v>792</v>
      </c>
    </row>
    <row r="20" spans="1:21" s="9" customFormat="1" ht="40.5" customHeight="1" outlineLevel="2" x14ac:dyDescent="0.25">
      <c r="A20" s="275"/>
      <c r="B20" s="33" t="s">
        <v>573</v>
      </c>
      <c r="C20" s="11">
        <f t="shared" si="1"/>
        <v>1010</v>
      </c>
      <c r="D20" s="144">
        <v>110</v>
      </c>
      <c r="E20" s="144">
        <v>900</v>
      </c>
      <c r="F20" s="144">
        <v>0</v>
      </c>
      <c r="G20" s="144">
        <v>0</v>
      </c>
      <c r="H20" s="11">
        <f t="shared" si="12"/>
        <v>0</v>
      </c>
      <c r="I20" s="144">
        <v>0</v>
      </c>
      <c r="J20" s="144">
        <v>0</v>
      </c>
      <c r="K20" s="144">
        <v>0</v>
      </c>
      <c r="L20" s="144">
        <v>0</v>
      </c>
      <c r="M20" s="144">
        <f t="shared" si="4"/>
        <v>0</v>
      </c>
      <c r="N20" s="144">
        <f t="shared" si="5"/>
        <v>1010</v>
      </c>
      <c r="O20" s="144">
        <f t="shared" si="6"/>
        <v>0</v>
      </c>
      <c r="P20" s="144">
        <f t="shared" si="7"/>
        <v>110</v>
      </c>
      <c r="Q20" s="144">
        <f t="shared" si="8"/>
        <v>0</v>
      </c>
      <c r="R20" s="144">
        <f t="shared" si="9"/>
        <v>900</v>
      </c>
      <c r="S20" s="144" t="str">
        <f t="shared" si="10"/>
        <v>-</v>
      </c>
      <c r="T20" s="144">
        <f t="shared" si="11"/>
        <v>0</v>
      </c>
      <c r="U20" s="66" t="s">
        <v>794</v>
      </c>
    </row>
    <row r="21" spans="1:21" s="9" customFormat="1" ht="30" customHeight="1" outlineLevel="2" x14ac:dyDescent="0.25">
      <c r="A21" s="275"/>
      <c r="B21" s="33" t="s">
        <v>574</v>
      </c>
      <c r="C21" s="11">
        <f t="shared" si="1"/>
        <v>300</v>
      </c>
      <c r="D21" s="144">
        <v>40</v>
      </c>
      <c r="E21" s="144">
        <v>260</v>
      </c>
      <c r="F21" s="144">
        <v>0</v>
      </c>
      <c r="G21" s="144">
        <v>0</v>
      </c>
      <c r="H21" s="11">
        <f t="shared" si="12"/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f t="shared" si="4"/>
        <v>0</v>
      </c>
      <c r="N21" s="144">
        <f t="shared" si="5"/>
        <v>300</v>
      </c>
      <c r="O21" s="144">
        <f t="shared" si="6"/>
        <v>0</v>
      </c>
      <c r="P21" s="144">
        <f t="shared" si="7"/>
        <v>40</v>
      </c>
      <c r="Q21" s="144">
        <f t="shared" si="8"/>
        <v>0</v>
      </c>
      <c r="R21" s="144">
        <f t="shared" si="9"/>
        <v>260</v>
      </c>
      <c r="S21" s="144" t="str">
        <f t="shared" si="10"/>
        <v>-</v>
      </c>
      <c r="T21" s="144">
        <f t="shared" si="11"/>
        <v>0</v>
      </c>
      <c r="U21" s="32" t="s">
        <v>795</v>
      </c>
    </row>
    <row r="22" spans="1:21" s="9" customFormat="1" ht="27.75" customHeight="1" outlineLevel="2" x14ac:dyDescent="0.25">
      <c r="A22" s="275"/>
      <c r="B22" s="33" t="s">
        <v>575</v>
      </c>
      <c r="C22" s="11">
        <f t="shared" si="1"/>
        <v>659.7</v>
      </c>
      <c r="D22" s="144">
        <v>100</v>
      </c>
      <c r="E22" s="144">
        <v>559.70000000000005</v>
      </c>
      <c r="F22" s="144">
        <v>0</v>
      </c>
      <c r="G22" s="144">
        <v>0</v>
      </c>
      <c r="H22" s="11">
        <f t="shared" si="12"/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f t="shared" si="4"/>
        <v>0</v>
      </c>
      <c r="N22" s="144">
        <f t="shared" si="5"/>
        <v>659.7</v>
      </c>
      <c r="O22" s="144">
        <f t="shared" si="6"/>
        <v>0</v>
      </c>
      <c r="P22" s="144">
        <f t="shared" si="7"/>
        <v>100</v>
      </c>
      <c r="Q22" s="144">
        <f t="shared" si="8"/>
        <v>0</v>
      </c>
      <c r="R22" s="144">
        <f t="shared" si="9"/>
        <v>559.70000000000005</v>
      </c>
      <c r="S22" s="144" t="str">
        <f t="shared" si="10"/>
        <v>-</v>
      </c>
      <c r="T22" s="144">
        <f t="shared" si="11"/>
        <v>0</v>
      </c>
      <c r="U22" s="32" t="s">
        <v>796</v>
      </c>
    </row>
    <row r="23" spans="1:21" s="9" customFormat="1" ht="21.75" customHeight="1" outlineLevel="2" x14ac:dyDescent="0.25">
      <c r="A23" s="275"/>
      <c r="B23" s="33" t="s">
        <v>576</v>
      </c>
      <c r="C23" s="11">
        <f t="shared" ref="C23:C24" si="13">SUM(D23:F23)</f>
        <v>3191.6</v>
      </c>
      <c r="D23" s="144">
        <v>3191.6</v>
      </c>
      <c r="E23" s="144">
        <v>0</v>
      </c>
      <c r="F23" s="144">
        <v>0</v>
      </c>
      <c r="G23" s="144">
        <v>0</v>
      </c>
      <c r="H23" s="11">
        <f t="shared" ref="H23:H24" si="14">SUM(I23:K23)</f>
        <v>0</v>
      </c>
      <c r="I23" s="144">
        <v>0</v>
      </c>
      <c r="J23" s="144">
        <v>0</v>
      </c>
      <c r="K23" s="144">
        <v>0</v>
      </c>
      <c r="L23" s="144">
        <v>0</v>
      </c>
      <c r="M23" s="144">
        <f t="shared" ref="M23:M24" si="15">IFERROR(H23/C23*100,"-")</f>
        <v>0</v>
      </c>
      <c r="N23" s="276">
        <f t="shared" ref="N23:N24" si="16">C23-H23</f>
        <v>3191.6</v>
      </c>
      <c r="O23" s="144">
        <f t="shared" ref="O23:O24" si="17">IFERROR(I23/D23*100,"-")</f>
        <v>0</v>
      </c>
      <c r="P23" s="144">
        <f t="shared" ref="P23:P24" si="18">D23-I23</f>
        <v>3191.6</v>
      </c>
      <c r="Q23" s="144" t="str">
        <f t="shared" ref="Q23:Q24" si="19">IFERROR(J23/E23*100,"-")</f>
        <v>-</v>
      </c>
      <c r="R23" s="144">
        <f t="shared" ref="R23:R24" si="20">E23-J23</f>
        <v>0</v>
      </c>
      <c r="S23" s="144" t="str">
        <f t="shared" ref="S23:S24" si="21">IFERROR(K23/F23*100,"-")</f>
        <v>-</v>
      </c>
      <c r="T23" s="144">
        <f t="shared" ref="T23:T24" si="22">F23-K23</f>
        <v>0</v>
      </c>
      <c r="U23" s="66" t="s">
        <v>792</v>
      </c>
    </row>
    <row r="24" spans="1:21" s="9" customFormat="1" ht="52.5" customHeight="1" outlineLevel="2" x14ac:dyDescent="0.25">
      <c r="A24" s="275"/>
      <c r="B24" s="33" t="s">
        <v>577</v>
      </c>
      <c r="C24" s="11">
        <f t="shared" si="13"/>
        <v>1000</v>
      </c>
      <c r="D24" s="144">
        <v>1000</v>
      </c>
      <c r="E24" s="144">
        <v>0</v>
      </c>
      <c r="F24" s="144">
        <v>0</v>
      </c>
      <c r="G24" s="144">
        <v>0</v>
      </c>
      <c r="H24" s="11">
        <f t="shared" si="14"/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f t="shared" si="15"/>
        <v>0</v>
      </c>
      <c r="N24" s="276">
        <f t="shared" si="16"/>
        <v>1000</v>
      </c>
      <c r="O24" s="144">
        <f t="shared" si="17"/>
        <v>0</v>
      </c>
      <c r="P24" s="144">
        <f t="shared" si="18"/>
        <v>1000</v>
      </c>
      <c r="Q24" s="144" t="str">
        <f t="shared" si="19"/>
        <v>-</v>
      </c>
      <c r="R24" s="144">
        <f t="shared" si="20"/>
        <v>0</v>
      </c>
      <c r="S24" s="144" t="str">
        <f t="shared" si="21"/>
        <v>-</v>
      </c>
      <c r="T24" s="144">
        <f t="shared" si="22"/>
        <v>0</v>
      </c>
      <c r="U24" s="66" t="s">
        <v>792</v>
      </c>
    </row>
    <row r="25" spans="1:21" s="99" customFormat="1" ht="35.25" customHeight="1" x14ac:dyDescent="0.25">
      <c r="A25" s="54">
        <v>2</v>
      </c>
      <c r="B25" s="1" t="s">
        <v>11</v>
      </c>
      <c r="C25" s="2">
        <f t="shared" si="1"/>
        <v>1191832</v>
      </c>
      <c r="D25" s="3">
        <f>D26+D34+D40+D45</f>
        <v>229130.2</v>
      </c>
      <c r="E25" s="3">
        <f t="shared" ref="E25:F25" si="23">E26+E34+E40+E45</f>
        <v>962701.79999999993</v>
      </c>
      <c r="F25" s="3">
        <f t="shared" si="23"/>
        <v>0</v>
      </c>
      <c r="G25" s="3" t="e">
        <f>G26+G34+G40+G45+#REF!+#REF!+#REF!+#REF!+#REF!</f>
        <v>#REF!</v>
      </c>
      <c r="H25" s="2">
        <f t="shared" si="12"/>
        <v>271295.09999999998</v>
      </c>
      <c r="I25" s="3">
        <f>I26+I34+I40+I45</f>
        <v>55451</v>
      </c>
      <c r="J25" s="3">
        <f t="shared" ref="J25:K25" si="24">J26+J34+J40+J45</f>
        <v>215844.1</v>
      </c>
      <c r="K25" s="3">
        <f t="shared" si="24"/>
        <v>0</v>
      </c>
      <c r="L25" s="3" t="e">
        <f>L26+L34+L40+L45+#REF!+#REF!+#REF!+#REF!+#REF!</f>
        <v>#REF!</v>
      </c>
      <c r="M25" s="141">
        <f>IFERROR(H25/C25*100,"-")</f>
        <v>22.762864229186661</v>
      </c>
      <c r="N25" s="141">
        <f t="shared" si="5"/>
        <v>920536.9</v>
      </c>
      <c r="O25" s="142">
        <f t="shared" si="6"/>
        <v>24.200650983589242</v>
      </c>
      <c r="P25" s="141">
        <f t="shared" si="7"/>
        <v>173679.2</v>
      </c>
      <c r="Q25" s="141">
        <f t="shared" si="8"/>
        <v>22.420660270916706</v>
      </c>
      <c r="R25" s="141">
        <f t="shared" si="9"/>
        <v>746857.7</v>
      </c>
      <c r="S25" s="141" t="str">
        <f t="shared" si="10"/>
        <v>-</v>
      </c>
      <c r="T25" s="141">
        <f t="shared" si="11"/>
        <v>0</v>
      </c>
      <c r="U25" s="68"/>
    </row>
    <row r="26" spans="1:21" s="9" customFormat="1" ht="51.75" customHeight="1" outlineLevel="1" x14ac:dyDescent="0.25">
      <c r="A26" s="133"/>
      <c r="B26" s="130" t="s">
        <v>300</v>
      </c>
      <c r="C26" s="14">
        <f t="shared" si="1"/>
        <v>1114548.2</v>
      </c>
      <c r="D26" s="134">
        <f>D27+D30+D31</f>
        <v>154307.6</v>
      </c>
      <c r="E26" s="134">
        <f t="shared" ref="E26:F26" si="25">E27+E30+E31</f>
        <v>960240.6</v>
      </c>
      <c r="F26" s="134">
        <f t="shared" si="25"/>
        <v>0</v>
      </c>
      <c r="G26" s="134">
        <f t="shared" ref="G26:L26" si="26">G27</f>
        <v>37654.400000000001</v>
      </c>
      <c r="H26" s="134">
        <f t="shared" si="12"/>
        <v>253859.5</v>
      </c>
      <c r="I26" s="134">
        <f>I27+I30+I31</f>
        <v>38709.1</v>
      </c>
      <c r="J26" s="134">
        <f t="shared" ref="J26:K26" si="27">J27+J30+J31</f>
        <v>215150.4</v>
      </c>
      <c r="K26" s="134">
        <f t="shared" si="27"/>
        <v>0</v>
      </c>
      <c r="L26" s="134">
        <f t="shared" si="26"/>
        <v>18442.099999999999</v>
      </c>
      <c r="M26" s="135">
        <f t="shared" si="4"/>
        <v>22.776897401117331</v>
      </c>
      <c r="N26" s="136">
        <f t="shared" si="5"/>
        <v>860688.7</v>
      </c>
      <c r="O26" s="135">
        <f t="shared" si="6"/>
        <v>25.0856730323069</v>
      </c>
      <c r="P26" s="135">
        <f t="shared" si="7"/>
        <v>115598.5</v>
      </c>
      <c r="Q26" s="135">
        <f t="shared" si="8"/>
        <v>22.405884525190874</v>
      </c>
      <c r="R26" s="135">
        <f t="shared" si="9"/>
        <v>745090.2</v>
      </c>
      <c r="S26" s="135" t="str">
        <f t="shared" si="10"/>
        <v>-</v>
      </c>
      <c r="T26" s="135">
        <f t="shared" si="11"/>
        <v>0</v>
      </c>
      <c r="U26" s="67"/>
    </row>
    <row r="27" spans="1:21" s="9" customFormat="1" ht="51" customHeight="1" outlineLevel="2" x14ac:dyDescent="0.25">
      <c r="A27" s="50"/>
      <c r="B27" s="51" t="s">
        <v>464</v>
      </c>
      <c r="C27" s="11">
        <f t="shared" si="1"/>
        <v>1059534.3999999999</v>
      </c>
      <c r="D27" s="6">
        <f>D28+D29</f>
        <v>104069.3</v>
      </c>
      <c r="E27" s="6">
        <f t="shared" ref="E27:F27" si="28">E28+E29</f>
        <v>955465.1</v>
      </c>
      <c r="F27" s="6">
        <f t="shared" si="28"/>
        <v>0</v>
      </c>
      <c r="G27" s="49">
        <v>37654.400000000001</v>
      </c>
      <c r="H27" s="11">
        <f t="shared" si="12"/>
        <v>243413.2</v>
      </c>
      <c r="I27" s="6">
        <f>I28+I29</f>
        <v>28715.1</v>
      </c>
      <c r="J27" s="6">
        <f t="shared" ref="J27:K27" si="29">J28+J29</f>
        <v>214698.1</v>
      </c>
      <c r="K27" s="6">
        <f t="shared" si="29"/>
        <v>0</v>
      </c>
      <c r="L27" s="52">
        <v>18442.099999999999</v>
      </c>
      <c r="M27" s="11">
        <f t="shared" si="4"/>
        <v>22.973600479606894</v>
      </c>
      <c r="N27" s="11">
        <f t="shared" si="5"/>
        <v>816121.2</v>
      </c>
      <c r="O27" s="11">
        <f t="shared" si="6"/>
        <v>27.592287062563116</v>
      </c>
      <c r="P27" s="11">
        <f t="shared" si="7"/>
        <v>75354.200000000012</v>
      </c>
      <c r="Q27" s="11">
        <f t="shared" si="8"/>
        <v>22.470532937309802</v>
      </c>
      <c r="R27" s="11">
        <f t="shared" si="9"/>
        <v>740767</v>
      </c>
      <c r="S27" s="11" t="str">
        <f t="shared" si="10"/>
        <v>-</v>
      </c>
      <c r="T27" s="11">
        <f t="shared" si="11"/>
        <v>0</v>
      </c>
      <c r="U27" s="120"/>
    </row>
    <row r="28" spans="1:21" s="9" customFormat="1" ht="51" customHeight="1" outlineLevel="3" x14ac:dyDescent="0.25">
      <c r="A28" s="50"/>
      <c r="B28" s="127" t="s">
        <v>462</v>
      </c>
      <c r="C28" s="11">
        <f t="shared" si="1"/>
        <v>336769.4</v>
      </c>
      <c r="D28" s="6">
        <v>44814.400000000001</v>
      </c>
      <c r="E28" s="49">
        <v>291955</v>
      </c>
      <c r="F28" s="49">
        <v>0</v>
      </c>
      <c r="G28" s="49"/>
      <c r="H28" s="11">
        <f t="shared" si="12"/>
        <v>78362.700000000012</v>
      </c>
      <c r="I28" s="6">
        <v>10708.6</v>
      </c>
      <c r="J28" s="49">
        <v>67654.100000000006</v>
      </c>
      <c r="K28" s="52">
        <v>0</v>
      </c>
      <c r="L28" s="52"/>
      <c r="M28" s="11">
        <f t="shared" si="4"/>
        <v>23.268949019714977</v>
      </c>
      <c r="N28" s="11">
        <f t="shared" si="5"/>
        <v>258406.7</v>
      </c>
      <c r="O28" s="11">
        <f t="shared" si="6"/>
        <v>23.895444321468098</v>
      </c>
      <c r="P28" s="11">
        <f t="shared" si="7"/>
        <v>34105.800000000003</v>
      </c>
      <c r="Q28" s="11">
        <f t="shared" si="8"/>
        <v>23.172783476905689</v>
      </c>
      <c r="R28" s="11">
        <f t="shared" si="9"/>
        <v>224300.9</v>
      </c>
      <c r="S28" s="11" t="str">
        <f t="shared" si="10"/>
        <v>-</v>
      </c>
      <c r="T28" s="11">
        <f t="shared" si="11"/>
        <v>0</v>
      </c>
      <c r="U28" s="328" t="s">
        <v>465</v>
      </c>
    </row>
    <row r="29" spans="1:21" s="9" customFormat="1" ht="51" customHeight="1" outlineLevel="3" x14ac:dyDescent="0.25">
      <c r="A29" s="50"/>
      <c r="B29" s="127" t="s">
        <v>463</v>
      </c>
      <c r="C29" s="11">
        <f t="shared" si="1"/>
        <v>722765</v>
      </c>
      <c r="D29" s="6">
        <v>59254.9</v>
      </c>
      <c r="E29" s="49">
        <v>663510.1</v>
      </c>
      <c r="F29" s="49">
        <v>0</v>
      </c>
      <c r="G29" s="49"/>
      <c r="H29" s="11">
        <f t="shared" si="12"/>
        <v>165050.5</v>
      </c>
      <c r="I29" s="6">
        <v>18006.5</v>
      </c>
      <c r="J29" s="49">
        <v>147044</v>
      </c>
      <c r="K29" s="52">
        <v>0</v>
      </c>
      <c r="L29" s="52"/>
      <c r="M29" s="11">
        <f t="shared" si="4"/>
        <v>22.835984033537869</v>
      </c>
      <c r="N29" s="11">
        <f t="shared" si="5"/>
        <v>557714.5</v>
      </c>
      <c r="O29" s="11">
        <f t="shared" si="6"/>
        <v>30.388204182270158</v>
      </c>
      <c r="P29" s="11">
        <f t="shared" si="7"/>
        <v>41248.400000000001</v>
      </c>
      <c r="Q29" s="11">
        <f t="shared" si="8"/>
        <v>22.161531527553237</v>
      </c>
      <c r="R29" s="11">
        <f t="shared" si="9"/>
        <v>516466.1</v>
      </c>
      <c r="S29" s="11" t="str">
        <f t="shared" si="10"/>
        <v>-</v>
      </c>
      <c r="T29" s="11">
        <f t="shared" si="11"/>
        <v>0</v>
      </c>
      <c r="U29" s="329"/>
    </row>
    <row r="30" spans="1:21" s="9" customFormat="1" ht="51" customHeight="1" outlineLevel="2" x14ac:dyDescent="0.25">
      <c r="A30" s="50"/>
      <c r="B30" s="51" t="s">
        <v>466</v>
      </c>
      <c r="C30" s="11">
        <f t="shared" si="1"/>
        <v>46387.7</v>
      </c>
      <c r="D30" s="6">
        <v>46387.7</v>
      </c>
      <c r="E30" s="49">
        <v>0</v>
      </c>
      <c r="F30" s="49">
        <v>0</v>
      </c>
      <c r="G30" s="49"/>
      <c r="H30" s="11">
        <f t="shared" si="12"/>
        <v>9732.4</v>
      </c>
      <c r="I30" s="6">
        <v>9732.4</v>
      </c>
      <c r="J30" s="49">
        <v>0</v>
      </c>
      <c r="K30" s="52">
        <v>0</v>
      </c>
      <c r="L30" s="52"/>
      <c r="M30" s="11">
        <f t="shared" si="4"/>
        <v>20.98056165750835</v>
      </c>
      <c r="N30" s="11">
        <f t="shared" si="5"/>
        <v>36655.299999999996</v>
      </c>
      <c r="O30" s="11">
        <f t="shared" si="6"/>
        <v>20.98056165750835</v>
      </c>
      <c r="P30" s="11">
        <f t="shared" si="7"/>
        <v>36655.299999999996</v>
      </c>
      <c r="Q30" s="11" t="str">
        <f t="shared" si="8"/>
        <v>-</v>
      </c>
      <c r="R30" s="11">
        <f t="shared" si="9"/>
        <v>0</v>
      </c>
      <c r="S30" s="11" t="str">
        <f t="shared" si="10"/>
        <v>-</v>
      </c>
      <c r="T30" s="11">
        <f t="shared" si="11"/>
        <v>0</v>
      </c>
      <c r="U30" s="132"/>
    </row>
    <row r="31" spans="1:21" s="9" customFormat="1" ht="51" customHeight="1" outlineLevel="2" collapsed="1" x14ac:dyDescent="0.25">
      <c r="A31" s="50"/>
      <c r="B31" s="51" t="s">
        <v>467</v>
      </c>
      <c r="C31" s="11">
        <f t="shared" si="1"/>
        <v>8626.1</v>
      </c>
      <c r="D31" s="6">
        <f>D32+D33</f>
        <v>3850.6</v>
      </c>
      <c r="E31" s="6">
        <f t="shared" ref="E31:F31" si="30">E32+E33</f>
        <v>4775.5</v>
      </c>
      <c r="F31" s="6">
        <f t="shared" si="30"/>
        <v>0</v>
      </c>
      <c r="G31" s="49"/>
      <c r="H31" s="11">
        <f t="shared" si="12"/>
        <v>713.90000000000009</v>
      </c>
      <c r="I31" s="6">
        <f>I32+I33</f>
        <v>261.60000000000002</v>
      </c>
      <c r="J31" s="6">
        <f t="shared" ref="J31:K31" si="31">J32+J33</f>
        <v>452.3</v>
      </c>
      <c r="K31" s="6">
        <f t="shared" si="31"/>
        <v>0</v>
      </c>
      <c r="L31" s="52"/>
      <c r="M31" s="11">
        <f t="shared" si="4"/>
        <v>8.2760459535595459</v>
      </c>
      <c r="N31" s="11">
        <f t="shared" si="5"/>
        <v>7912.2000000000007</v>
      </c>
      <c r="O31" s="11">
        <f t="shared" si="6"/>
        <v>6.7937464291279293</v>
      </c>
      <c r="P31" s="11">
        <f t="shared" si="7"/>
        <v>3589</v>
      </c>
      <c r="Q31" s="11">
        <f t="shared" si="8"/>
        <v>9.4712595539734057</v>
      </c>
      <c r="R31" s="11">
        <f t="shared" si="9"/>
        <v>4323.2</v>
      </c>
      <c r="S31" s="11" t="str">
        <f t="shared" si="10"/>
        <v>-</v>
      </c>
      <c r="T31" s="11">
        <f t="shared" si="11"/>
        <v>0</v>
      </c>
      <c r="U31" s="132"/>
    </row>
    <row r="32" spans="1:21" s="9" customFormat="1" ht="51" hidden="1" customHeight="1" outlineLevel="3" x14ac:dyDescent="0.25">
      <c r="A32" s="50"/>
      <c r="B32" s="127" t="s">
        <v>9</v>
      </c>
      <c r="C32" s="11">
        <f t="shared" si="1"/>
        <v>6103</v>
      </c>
      <c r="D32" s="6">
        <v>1327.5</v>
      </c>
      <c r="E32" s="49">
        <v>4775.5</v>
      </c>
      <c r="F32" s="49">
        <v>0</v>
      </c>
      <c r="G32" s="49"/>
      <c r="H32" s="11">
        <f t="shared" si="12"/>
        <v>565.4</v>
      </c>
      <c r="I32" s="6">
        <v>113.1</v>
      </c>
      <c r="J32" s="49">
        <v>452.3</v>
      </c>
      <c r="K32" s="52">
        <v>0</v>
      </c>
      <c r="L32" s="52"/>
      <c r="M32" s="11">
        <f t="shared" si="4"/>
        <v>9.2642962477470086</v>
      </c>
      <c r="N32" s="11">
        <f t="shared" si="5"/>
        <v>5537.6</v>
      </c>
      <c r="O32" s="11">
        <f t="shared" si="6"/>
        <v>8.5197740112994342</v>
      </c>
      <c r="P32" s="11">
        <f t="shared" si="7"/>
        <v>1214.4000000000001</v>
      </c>
      <c r="Q32" s="11">
        <f t="shared" si="8"/>
        <v>9.4712595539734057</v>
      </c>
      <c r="R32" s="11">
        <f t="shared" si="9"/>
        <v>4323.2</v>
      </c>
      <c r="S32" s="11" t="str">
        <f t="shared" si="10"/>
        <v>-</v>
      </c>
      <c r="T32" s="11">
        <f t="shared" si="11"/>
        <v>0</v>
      </c>
      <c r="U32" s="132"/>
    </row>
    <row r="33" spans="1:21" s="9" customFormat="1" ht="30" customHeight="1" outlineLevel="2" x14ac:dyDescent="0.25">
      <c r="A33" s="50"/>
      <c r="B33" s="127" t="s">
        <v>468</v>
      </c>
      <c r="C33" s="11">
        <f t="shared" si="1"/>
        <v>2523.1</v>
      </c>
      <c r="D33" s="6">
        <v>2523.1</v>
      </c>
      <c r="E33" s="49">
        <v>0</v>
      </c>
      <c r="F33" s="49">
        <v>0</v>
      </c>
      <c r="G33" s="49"/>
      <c r="H33" s="11">
        <f t="shared" si="12"/>
        <v>148.5</v>
      </c>
      <c r="I33" s="6">
        <v>148.5</v>
      </c>
      <c r="J33" s="49">
        <v>0</v>
      </c>
      <c r="K33" s="52">
        <v>0</v>
      </c>
      <c r="L33" s="52"/>
      <c r="M33" s="11">
        <f t="shared" si="4"/>
        <v>5.8856168998454281</v>
      </c>
      <c r="N33" s="11">
        <f t="shared" si="5"/>
        <v>2374.6</v>
      </c>
      <c r="O33" s="11">
        <f t="shared" si="6"/>
        <v>5.8856168998454281</v>
      </c>
      <c r="P33" s="11">
        <f t="shared" si="7"/>
        <v>2374.6</v>
      </c>
      <c r="Q33" s="11" t="str">
        <f t="shared" si="8"/>
        <v>-</v>
      </c>
      <c r="R33" s="11">
        <f t="shared" si="9"/>
        <v>0</v>
      </c>
      <c r="S33" s="11" t="str">
        <f t="shared" si="10"/>
        <v>-</v>
      </c>
      <c r="T33" s="11">
        <f t="shared" si="11"/>
        <v>0</v>
      </c>
      <c r="U33" s="132"/>
    </row>
    <row r="34" spans="1:21" s="9" customFormat="1" ht="62.25" customHeight="1" outlineLevel="1" x14ac:dyDescent="0.25">
      <c r="A34" s="133"/>
      <c r="B34" s="130" t="s">
        <v>309</v>
      </c>
      <c r="C34" s="14">
        <f t="shared" si="1"/>
        <v>5977.8</v>
      </c>
      <c r="D34" s="134">
        <f>D35</f>
        <v>3589.3</v>
      </c>
      <c r="E34" s="134">
        <f>E35</f>
        <v>2388.5</v>
      </c>
      <c r="F34" s="134">
        <f>F35</f>
        <v>0</v>
      </c>
      <c r="G34" s="134">
        <f>G35</f>
        <v>9735.9</v>
      </c>
      <c r="H34" s="14">
        <f t="shared" si="12"/>
        <v>1302.4000000000001</v>
      </c>
      <c r="I34" s="134">
        <f>I35</f>
        <v>681.4</v>
      </c>
      <c r="J34" s="134">
        <f>J35</f>
        <v>621</v>
      </c>
      <c r="K34" s="134">
        <f>K35</f>
        <v>0</v>
      </c>
      <c r="L34" s="134">
        <f>L35</f>
        <v>5267.1</v>
      </c>
      <c r="M34" s="135">
        <f t="shared" si="4"/>
        <v>21.787279601191077</v>
      </c>
      <c r="N34" s="135">
        <f t="shared" si="5"/>
        <v>4675.3999999999996</v>
      </c>
      <c r="O34" s="135">
        <f t="shared" si="6"/>
        <v>18.984203047948068</v>
      </c>
      <c r="P34" s="135">
        <f t="shared" si="7"/>
        <v>2907.9</v>
      </c>
      <c r="Q34" s="135">
        <f t="shared" si="8"/>
        <v>25.9995813271928</v>
      </c>
      <c r="R34" s="135">
        <f t="shared" si="9"/>
        <v>1767.5</v>
      </c>
      <c r="S34" s="135" t="str">
        <f t="shared" si="10"/>
        <v>-</v>
      </c>
      <c r="T34" s="135">
        <f t="shared" si="11"/>
        <v>0</v>
      </c>
      <c r="U34" s="67"/>
    </row>
    <row r="35" spans="1:21" s="9" customFormat="1" ht="38.25" outlineLevel="2" x14ac:dyDescent="0.25">
      <c r="A35" s="50"/>
      <c r="B35" s="51" t="s">
        <v>470</v>
      </c>
      <c r="C35" s="11">
        <f t="shared" si="1"/>
        <v>5977.8</v>
      </c>
      <c r="D35" s="6">
        <f>D36+D37+D38+D39</f>
        <v>3589.3</v>
      </c>
      <c r="E35" s="6">
        <f>E36+E37+E38+E39</f>
        <v>2388.5</v>
      </c>
      <c r="F35" s="6">
        <f>F36+F37+F38+F39</f>
        <v>0</v>
      </c>
      <c r="G35" s="49">
        <v>9735.9</v>
      </c>
      <c r="H35" s="11">
        <f>SUM(I35:K35)</f>
        <v>1302.4000000000001</v>
      </c>
      <c r="I35" s="52">
        <f>I36+I37+I38+I39</f>
        <v>681.4</v>
      </c>
      <c r="J35" s="52">
        <f t="shared" ref="J35:K35" si="32">J36+J37+J38+J39</f>
        <v>621</v>
      </c>
      <c r="K35" s="52">
        <f t="shared" si="32"/>
        <v>0</v>
      </c>
      <c r="L35" s="52">
        <v>5267.1</v>
      </c>
      <c r="M35" s="11">
        <f t="shared" si="4"/>
        <v>21.787279601191077</v>
      </c>
      <c r="N35" s="11">
        <f>C35-H35</f>
        <v>4675.3999999999996</v>
      </c>
      <c r="O35" s="11">
        <f t="shared" si="6"/>
        <v>18.984203047948068</v>
      </c>
      <c r="P35" s="11">
        <f t="shared" si="7"/>
        <v>2907.9</v>
      </c>
      <c r="Q35" s="11">
        <f t="shared" si="8"/>
        <v>25.9995813271928</v>
      </c>
      <c r="R35" s="11">
        <f t="shared" si="9"/>
        <v>1767.5</v>
      </c>
      <c r="S35" s="11" t="str">
        <f t="shared" si="10"/>
        <v>-</v>
      </c>
      <c r="T35" s="11">
        <f>F35-K35</f>
        <v>0</v>
      </c>
      <c r="U35" s="67"/>
    </row>
    <row r="36" spans="1:21" s="9" customFormat="1" ht="25.5" outlineLevel="2" x14ac:dyDescent="0.25">
      <c r="A36" s="50"/>
      <c r="B36" s="51" t="s">
        <v>469</v>
      </c>
      <c r="C36" s="11">
        <f t="shared" si="1"/>
        <v>2500</v>
      </c>
      <c r="D36" s="6">
        <v>2500</v>
      </c>
      <c r="E36" s="49">
        <v>0</v>
      </c>
      <c r="F36" s="49">
        <v>0</v>
      </c>
      <c r="G36" s="49"/>
      <c r="H36" s="11">
        <f t="shared" si="12"/>
        <v>355.4</v>
      </c>
      <c r="I36" s="52">
        <v>355.4</v>
      </c>
      <c r="J36" s="52">
        <v>0</v>
      </c>
      <c r="K36" s="52">
        <v>0</v>
      </c>
      <c r="L36" s="52"/>
      <c r="M36" s="11">
        <f t="shared" si="4"/>
        <v>14.215999999999998</v>
      </c>
      <c r="N36" s="11">
        <f>C36-H36</f>
        <v>2144.6</v>
      </c>
      <c r="O36" s="11">
        <f t="shared" si="6"/>
        <v>14.215999999999998</v>
      </c>
      <c r="P36" s="11">
        <f t="shared" si="7"/>
        <v>2144.6</v>
      </c>
      <c r="Q36" s="11" t="str">
        <f t="shared" si="8"/>
        <v>-</v>
      </c>
      <c r="R36" s="11">
        <f t="shared" si="9"/>
        <v>0</v>
      </c>
      <c r="S36" s="11" t="str">
        <f t="shared" si="10"/>
        <v>-</v>
      </c>
      <c r="T36" s="11">
        <f>F36-K36</f>
        <v>0</v>
      </c>
      <c r="U36" s="67"/>
    </row>
    <row r="37" spans="1:21" s="9" customFormat="1" ht="25.5" outlineLevel="2" x14ac:dyDescent="0.25">
      <c r="A37" s="50"/>
      <c r="B37" s="51" t="s">
        <v>8</v>
      </c>
      <c r="C37" s="11">
        <f t="shared" si="1"/>
        <v>720</v>
      </c>
      <c r="D37" s="6">
        <v>720</v>
      </c>
      <c r="E37" s="49">
        <v>0</v>
      </c>
      <c r="F37" s="49">
        <v>0</v>
      </c>
      <c r="G37" s="49"/>
      <c r="H37" s="11">
        <f t="shared" si="12"/>
        <v>320</v>
      </c>
      <c r="I37" s="52">
        <v>320</v>
      </c>
      <c r="J37" s="52">
        <v>0</v>
      </c>
      <c r="K37" s="52">
        <v>0</v>
      </c>
      <c r="L37" s="52"/>
      <c r="M37" s="11">
        <f t="shared" si="4"/>
        <v>44.444444444444443</v>
      </c>
      <c r="N37" s="11">
        <f t="shared" ref="N37:N39" si="33">C37-H37</f>
        <v>400</v>
      </c>
      <c r="O37" s="11">
        <f t="shared" si="6"/>
        <v>44.444444444444443</v>
      </c>
      <c r="P37" s="11">
        <f t="shared" si="7"/>
        <v>400</v>
      </c>
      <c r="Q37" s="11" t="str">
        <f t="shared" si="8"/>
        <v>-</v>
      </c>
      <c r="R37" s="11">
        <f t="shared" si="9"/>
        <v>0</v>
      </c>
      <c r="S37" s="11" t="str">
        <f t="shared" si="10"/>
        <v>-</v>
      </c>
      <c r="T37" s="11">
        <f t="shared" ref="T37:T39" si="34">F37-K37</f>
        <v>0</v>
      </c>
      <c r="U37" s="131"/>
    </row>
    <row r="38" spans="1:21" s="9" customFormat="1" ht="38.25" outlineLevel="2" x14ac:dyDescent="0.25">
      <c r="A38" s="50"/>
      <c r="B38" s="51" t="s">
        <v>471</v>
      </c>
      <c r="C38" s="11">
        <f t="shared" si="1"/>
        <v>2707.8</v>
      </c>
      <c r="D38" s="6">
        <v>369.3</v>
      </c>
      <c r="E38" s="49">
        <v>2338.5</v>
      </c>
      <c r="F38" s="49">
        <v>0</v>
      </c>
      <c r="G38" s="49"/>
      <c r="H38" s="11">
        <f t="shared" si="12"/>
        <v>627</v>
      </c>
      <c r="I38" s="52">
        <v>6</v>
      </c>
      <c r="J38" s="52">
        <v>621</v>
      </c>
      <c r="K38" s="52">
        <v>0</v>
      </c>
      <c r="L38" s="52"/>
      <c r="M38" s="11">
        <f t="shared" si="4"/>
        <v>23.155329049412806</v>
      </c>
      <c r="N38" s="11">
        <f t="shared" si="33"/>
        <v>2080.8000000000002</v>
      </c>
      <c r="O38" s="11">
        <f t="shared" si="6"/>
        <v>1.6246953696181965</v>
      </c>
      <c r="P38" s="11">
        <f t="shared" si="7"/>
        <v>363.3</v>
      </c>
      <c r="Q38" s="11">
        <f t="shared" si="8"/>
        <v>26.555484284797949</v>
      </c>
      <c r="R38" s="11">
        <f t="shared" si="9"/>
        <v>1717.5</v>
      </c>
      <c r="S38" s="11" t="str">
        <f t="shared" si="10"/>
        <v>-</v>
      </c>
      <c r="T38" s="11">
        <f t="shared" si="34"/>
        <v>0</v>
      </c>
      <c r="U38" s="131"/>
    </row>
    <row r="39" spans="1:21" s="9" customFormat="1" ht="25.5" outlineLevel="2" x14ac:dyDescent="0.25">
      <c r="A39" s="50"/>
      <c r="B39" s="51" t="s">
        <v>472</v>
      </c>
      <c r="C39" s="11">
        <f t="shared" si="1"/>
        <v>50</v>
      </c>
      <c r="D39" s="6">
        <v>0</v>
      </c>
      <c r="E39" s="49">
        <v>50</v>
      </c>
      <c r="F39" s="49">
        <v>0</v>
      </c>
      <c r="G39" s="49"/>
      <c r="H39" s="11">
        <f t="shared" si="12"/>
        <v>0</v>
      </c>
      <c r="I39" s="52">
        <v>0</v>
      </c>
      <c r="J39" s="52">
        <v>0</v>
      </c>
      <c r="K39" s="52">
        <v>0</v>
      </c>
      <c r="L39" s="52"/>
      <c r="M39" s="11">
        <f t="shared" si="4"/>
        <v>0</v>
      </c>
      <c r="N39" s="11">
        <f t="shared" si="33"/>
        <v>50</v>
      </c>
      <c r="O39" s="11" t="str">
        <f t="shared" si="6"/>
        <v>-</v>
      </c>
      <c r="P39" s="11">
        <f t="shared" si="7"/>
        <v>0</v>
      </c>
      <c r="Q39" s="11">
        <f t="shared" si="8"/>
        <v>0</v>
      </c>
      <c r="R39" s="11">
        <f t="shared" si="9"/>
        <v>50</v>
      </c>
      <c r="S39" s="11" t="str">
        <f t="shared" si="10"/>
        <v>-</v>
      </c>
      <c r="T39" s="11">
        <f t="shared" si="34"/>
        <v>0</v>
      </c>
      <c r="U39" s="131"/>
    </row>
    <row r="40" spans="1:21" s="9" customFormat="1" ht="45" customHeight="1" outlineLevel="1" x14ac:dyDescent="0.25">
      <c r="A40" s="133"/>
      <c r="B40" s="130" t="s">
        <v>313</v>
      </c>
      <c r="C40" s="14">
        <f t="shared" si="1"/>
        <v>71126.3</v>
      </c>
      <c r="D40" s="134">
        <f>D41+D42+D44</f>
        <v>71126.3</v>
      </c>
      <c r="E40" s="134">
        <f t="shared" ref="E40:F40" si="35">E41+E42+E44</f>
        <v>0</v>
      </c>
      <c r="F40" s="134">
        <f t="shared" si="35"/>
        <v>0</v>
      </c>
      <c r="G40" s="134">
        <f>G41</f>
        <v>1753.4</v>
      </c>
      <c r="H40" s="14">
        <f t="shared" si="12"/>
        <v>16060.5</v>
      </c>
      <c r="I40" s="134">
        <f>I41+I42+I44</f>
        <v>16060.5</v>
      </c>
      <c r="J40" s="134">
        <f t="shared" ref="J40:K40" si="36">J41+J42+J44</f>
        <v>0</v>
      </c>
      <c r="K40" s="134">
        <f t="shared" si="36"/>
        <v>0</v>
      </c>
      <c r="L40" s="134">
        <f>L41</f>
        <v>1046.0999999999999</v>
      </c>
      <c r="M40" s="135">
        <f t="shared" si="4"/>
        <v>22.580255123632188</v>
      </c>
      <c r="N40" s="135">
        <f t="shared" si="5"/>
        <v>55065.8</v>
      </c>
      <c r="O40" s="135">
        <f t="shared" si="6"/>
        <v>22.580255123632188</v>
      </c>
      <c r="P40" s="135">
        <f t="shared" si="7"/>
        <v>55065.8</v>
      </c>
      <c r="Q40" s="135" t="str">
        <f t="shared" si="8"/>
        <v>-</v>
      </c>
      <c r="R40" s="135">
        <f t="shared" si="9"/>
        <v>0</v>
      </c>
      <c r="S40" s="135" t="str">
        <f t="shared" si="10"/>
        <v>-</v>
      </c>
      <c r="T40" s="135">
        <f t="shared" si="11"/>
        <v>0</v>
      </c>
      <c r="U40" s="26"/>
    </row>
    <row r="41" spans="1:21" s="9" customFormat="1" ht="25.5" outlineLevel="2" x14ac:dyDescent="0.25">
      <c r="A41" s="50"/>
      <c r="B41" s="51" t="s">
        <v>474</v>
      </c>
      <c r="C41" s="11">
        <f>SUM(D41:F41)</f>
        <v>54277.8</v>
      </c>
      <c r="D41" s="6">
        <v>54277.8</v>
      </c>
      <c r="E41" s="137">
        <v>0</v>
      </c>
      <c r="F41" s="49">
        <v>0</v>
      </c>
      <c r="G41" s="49">
        <v>1753.4</v>
      </c>
      <c r="H41" s="11">
        <f>SUM(I41:K41)</f>
        <v>12543.2</v>
      </c>
      <c r="I41" s="52">
        <v>12543.2</v>
      </c>
      <c r="J41" s="137">
        <v>0</v>
      </c>
      <c r="K41" s="52">
        <v>0</v>
      </c>
      <c r="L41" s="52">
        <v>1046.0999999999999</v>
      </c>
      <c r="M41" s="11">
        <f>IFERROR(H41/C41*100,"-")</f>
        <v>23.10926382425227</v>
      </c>
      <c r="N41" s="11">
        <f>C41-H41</f>
        <v>41734.600000000006</v>
      </c>
      <c r="O41" s="11">
        <f>IFERROR(I41/D41*100,"-")</f>
        <v>23.10926382425227</v>
      </c>
      <c r="P41" s="11">
        <f t="shared" si="7"/>
        <v>41734.600000000006</v>
      </c>
      <c r="Q41" s="11" t="str">
        <f t="shared" si="8"/>
        <v>-</v>
      </c>
      <c r="R41" s="11">
        <f t="shared" si="9"/>
        <v>0</v>
      </c>
      <c r="S41" s="11" t="str">
        <f>IFERROR(K41/F41*100,"-")</f>
        <v>-</v>
      </c>
      <c r="T41" s="11">
        <f>F41-K41</f>
        <v>0</v>
      </c>
      <c r="U41" s="26"/>
    </row>
    <row r="42" spans="1:21" s="9" customFormat="1" ht="51" outlineLevel="2" x14ac:dyDescent="0.25">
      <c r="A42" s="50"/>
      <c r="B42" s="51" t="s">
        <v>475</v>
      </c>
      <c r="C42" s="11">
        <f>SUM(D42:F42)</f>
        <v>13348.5</v>
      </c>
      <c r="D42" s="6">
        <f>D43</f>
        <v>13348.5</v>
      </c>
      <c r="E42" s="6">
        <f t="shared" ref="E42:G42" si="37">E43</f>
        <v>0</v>
      </c>
      <c r="F42" s="6">
        <f t="shared" si="37"/>
        <v>0</v>
      </c>
      <c r="G42" s="6">
        <f t="shared" si="37"/>
        <v>0</v>
      </c>
      <c r="H42" s="11">
        <f>SUM(I42:K42)</f>
        <v>1017.3</v>
      </c>
      <c r="I42" s="52">
        <f>I43</f>
        <v>1017.3</v>
      </c>
      <c r="J42" s="52">
        <f t="shared" ref="J42:K42" si="38">J43</f>
        <v>0</v>
      </c>
      <c r="K42" s="52">
        <f t="shared" si="38"/>
        <v>0</v>
      </c>
      <c r="L42" s="52"/>
      <c r="M42" s="11">
        <f t="shared" ref="M42:M44" si="39">IFERROR(H42/C42*100,"-")</f>
        <v>7.6210810203393642</v>
      </c>
      <c r="N42" s="11">
        <f t="shared" ref="N42:N44" si="40">C42-H42</f>
        <v>12331.2</v>
      </c>
      <c r="O42" s="11">
        <f t="shared" ref="O42:O44" si="41">IFERROR(I42/D42*100,"-")</f>
        <v>7.6210810203393642</v>
      </c>
      <c r="P42" s="11">
        <f t="shared" si="7"/>
        <v>12331.2</v>
      </c>
      <c r="Q42" s="11" t="str">
        <f t="shared" si="8"/>
        <v>-</v>
      </c>
      <c r="R42" s="11">
        <f t="shared" si="9"/>
        <v>0</v>
      </c>
      <c r="S42" s="11" t="str">
        <f>IFERROR(K42/F42*100,"-")</f>
        <v>-</v>
      </c>
      <c r="T42" s="11">
        <f>F42-K42</f>
        <v>0</v>
      </c>
      <c r="U42" s="138"/>
    </row>
    <row r="43" spans="1:21" s="9" customFormat="1" outlineLevel="2" x14ac:dyDescent="0.25">
      <c r="A43" s="50"/>
      <c r="B43" s="51" t="s">
        <v>473</v>
      </c>
      <c r="C43" s="11">
        <f>SUM(D43:F43)</f>
        <v>13348.5</v>
      </c>
      <c r="D43" s="6">
        <v>13348.5</v>
      </c>
      <c r="E43" s="137">
        <v>0</v>
      </c>
      <c r="F43" s="49">
        <v>0</v>
      </c>
      <c r="G43" s="49"/>
      <c r="H43" s="11">
        <f>SUM(I43:K43)</f>
        <v>1017.3</v>
      </c>
      <c r="I43" s="52">
        <v>1017.3</v>
      </c>
      <c r="J43" s="137">
        <v>0</v>
      </c>
      <c r="K43" s="52">
        <v>0</v>
      </c>
      <c r="L43" s="52"/>
      <c r="M43" s="11">
        <f t="shared" si="39"/>
        <v>7.6210810203393642</v>
      </c>
      <c r="N43" s="11">
        <f t="shared" si="40"/>
        <v>12331.2</v>
      </c>
      <c r="O43" s="11">
        <f t="shared" si="41"/>
        <v>7.6210810203393642</v>
      </c>
      <c r="P43" s="11">
        <f t="shared" si="7"/>
        <v>12331.2</v>
      </c>
      <c r="Q43" s="11" t="str">
        <f t="shared" si="8"/>
        <v>-</v>
      </c>
      <c r="R43" s="11">
        <f t="shared" si="9"/>
        <v>0</v>
      </c>
      <c r="S43" s="11" t="str">
        <f t="shared" ref="S43:S44" si="42">IFERROR(K43/F43*100,"-")</f>
        <v>-</v>
      </c>
      <c r="T43" s="11">
        <f t="shared" ref="T43:T44" si="43">F43-K43</f>
        <v>0</v>
      </c>
      <c r="U43" s="138"/>
    </row>
    <row r="44" spans="1:21" s="9" customFormat="1" ht="38.25" outlineLevel="2" x14ac:dyDescent="0.25">
      <c r="A44" s="50"/>
      <c r="B44" s="51" t="s">
        <v>476</v>
      </c>
      <c r="C44" s="11">
        <f>SUM(D44:F44)</f>
        <v>3500</v>
      </c>
      <c r="D44" s="6">
        <v>3500</v>
      </c>
      <c r="E44" s="137">
        <v>0</v>
      </c>
      <c r="F44" s="49">
        <v>0</v>
      </c>
      <c r="G44" s="49"/>
      <c r="H44" s="11">
        <f>SUM(I44:K44)</f>
        <v>2500</v>
      </c>
      <c r="I44" s="52">
        <v>2500</v>
      </c>
      <c r="J44" s="137">
        <v>0</v>
      </c>
      <c r="K44" s="52">
        <v>0</v>
      </c>
      <c r="L44" s="52"/>
      <c r="M44" s="11">
        <f t="shared" si="39"/>
        <v>71.428571428571431</v>
      </c>
      <c r="N44" s="11">
        <f t="shared" si="40"/>
        <v>1000</v>
      </c>
      <c r="O44" s="11">
        <f t="shared" si="41"/>
        <v>71.428571428571431</v>
      </c>
      <c r="P44" s="11">
        <f t="shared" si="7"/>
        <v>1000</v>
      </c>
      <c r="Q44" s="11" t="str">
        <f t="shared" si="8"/>
        <v>-</v>
      </c>
      <c r="R44" s="11">
        <f t="shared" si="9"/>
        <v>0</v>
      </c>
      <c r="S44" s="11" t="str">
        <f t="shared" si="42"/>
        <v>-</v>
      </c>
      <c r="T44" s="11">
        <f t="shared" si="43"/>
        <v>0</v>
      </c>
      <c r="U44" s="138"/>
    </row>
    <row r="45" spans="1:21" s="19" customFormat="1" ht="54" customHeight="1" outlineLevel="1" x14ac:dyDescent="0.25">
      <c r="A45" s="133"/>
      <c r="B45" s="130" t="s">
        <v>316</v>
      </c>
      <c r="C45" s="7">
        <f>SUM(D45:F45)</f>
        <v>179.7</v>
      </c>
      <c r="D45" s="139">
        <f>SUM(D46:D46)</f>
        <v>107</v>
      </c>
      <c r="E45" s="139">
        <f>SUM(E46:E46)</f>
        <v>72.7</v>
      </c>
      <c r="F45" s="139">
        <f>SUM(F46:F46)</f>
        <v>0</v>
      </c>
      <c r="G45" s="139">
        <f>SUM(G46:G46)</f>
        <v>0</v>
      </c>
      <c r="H45" s="14">
        <f t="shared" si="12"/>
        <v>72.7</v>
      </c>
      <c r="I45" s="139">
        <f>SUM(I46:I46)</f>
        <v>0</v>
      </c>
      <c r="J45" s="139">
        <f>SUM(J46:J46)</f>
        <v>72.7</v>
      </c>
      <c r="K45" s="139">
        <f>SUM(K46:K46)</f>
        <v>0</v>
      </c>
      <c r="L45" s="139">
        <f>SUM(L46:L46)</f>
        <v>0</v>
      </c>
      <c r="M45" s="14">
        <f t="shared" si="4"/>
        <v>40.456316082359493</v>
      </c>
      <c r="N45" s="14">
        <f t="shared" si="5"/>
        <v>106.99999999999999</v>
      </c>
      <c r="O45" s="14">
        <f t="shared" si="6"/>
        <v>0</v>
      </c>
      <c r="P45" s="14">
        <f t="shared" si="7"/>
        <v>107</v>
      </c>
      <c r="Q45" s="14">
        <f t="shared" si="8"/>
        <v>100</v>
      </c>
      <c r="R45" s="14">
        <f t="shared" si="9"/>
        <v>0</v>
      </c>
      <c r="S45" s="14" t="str">
        <f t="shared" si="10"/>
        <v>-</v>
      </c>
      <c r="T45" s="14">
        <f t="shared" si="11"/>
        <v>0</v>
      </c>
      <c r="U45" s="66"/>
    </row>
    <row r="46" spans="1:21" s="9" customFormat="1" ht="68.25" customHeight="1" outlineLevel="2" x14ac:dyDescent="0.25">
      <c r="A46" s="45"/>
      <c r="B46" s="140" t="s">
        <v>477</v>
      </c>
      <c r="C46" s="11">
        <f t="shared" si="1"/>
        <v>179.7</v>
      </c>
      <c r="D46" s="6">
        <v>107</v>
      </c>
      <c r="E46" s="137">
        <v>72.7</v>
      </c>
      <c r="F46" s="137">
        <v>0</v>
      </c>
      <c r="G46" s="137">
        <v>0</v>
      </c>
      <c r="H46" s="11">
        <f t="shared" si="12"/>
        <v>72.7</v>
      </c>
      <c r="I46" s="52">
        <v>0</v>
      </c>
      <c r="J46" s="52">
        <v>72.7</v>
      </c>
      <c r="K46" s="52">
        <v>0</v>
      </c>
      <c r="L46" s="52">
        <v>0</v>
      </c>
      <c r="M46" s="11">
        <f t="shared" ref="M46" si="44">IFERROR(H46/C46*100,"-")</f>
        <v>40.456316082359493</v>
      </c>
      <c r="N46" s="11">
        <f>C46-H46</f>
        <v>106.99999999999999</v>
      </c>
      <c r="O46" s="11">
        <f t="shared" ref="O46" si="45">IFERROR(I46/D46*100,"-")</f>
        <v>0</v>
      </c>
      <c r="P46" s="11">
        <f t="shared" si="7"/>
        <v>107</v>
      </c>
      <c r="Q46" s="11">
        <f t="shared" ref="Q46" si="46">IFERROR(J46/E46*100,"-")</f>
        <v>100</v>
      </c>
      <c r="R46" s="11">
        <f t="shared" si="9"/>
        <v>0</v>
      </c>
      <c r="S46" s="11" t="str">
        <f t="shared" ref="S46" si="47">IFERROR(K46/F46*100,"-")</f>
        <v>-</v>
      </c>
      <c r="T46" s="11">
        <f t="shared" si="11"/>
        <v>0</v>
      </c>
      <c r="U46" s="53" t="s">
        <v>478</v>
      </c>
    </row>
    <row r="47" spans="1:21" s="4" customFormat="1" ht="45" customHeight="1" x14ac:dyDescent="0.25">
      <c r="A47" s="214">
        <v>3</v>
      </c>
      <c r="B47" s="1" t="s">
        <v>14</v>
      </c>
      <c r="C47" s="2">
        <f t="shared" si="1"/>
        <v>19321.3</v>
      </c>
      <c r="D47" s="2">
        <f>D48+D56+D58</f>
        <v>18579.5</v>
      </c>
      <c r="E47" s="2">
        <f>E48+E56+E58</f>
        <v>0</v>
      </c>
      <c r="F47" s="2">
        <f>F48+F56+F58</f>
        <v>741.8</v>
      </c>
      <c r="G47" s="2">
        <f>G48+G56+G58</f>
        <v>0</v>
      </c>
      <c r="H47" s="2">
        <f t="shared" si="12"/>
        <v>2950.6</v>
      </c>
      <c r="I47" s="2">
        <f>I48+I56+I58</f>
        <v>2950.6</v>
      </c>
      <c r="J47" s="2">
        <f>J48+J56+J58</f>
        <v>0</v>
      </c>
      <c r="K47" s="2">
        <f>K48+K56+K58</f>
        <v>0</v>
      </c>
      <c r="L47" s="2">
        <f>L48+L56+L58</f>
        <v>0</v>
      </c>
      <c r="M47" s="2">
        <f t="shared" si="4"/>
        <v>15.271229161598857</v>
      </c>
      <c r="N47" s="2">
        <f t="shared" si="5"/>
        <v>16370.699999999999</v>
      </c>
      <c r="O47" s="2">
        <f t="shared" si="6"/>
        <v>15.880944051239268</v>
      </c>
      <c r="P47" s="2">
        <f t="shared" si="7"/>
        <v>15628.9</v>
      </c>
      <c r="Q47" s="2" t="str">
        <f t="shared" si="8"/>
        <v>-</v>
      </c>
      <c r="R47" s="2">
        <f t="shared" si="9"/>
        <v>0</v>
      </c>
      <c r="S47" s="2">
        <f t="shared" si="10"/>
        <v>0</v>
      </c>
      <c r="T47" s="2">
        <f t="shared" si="11"/>
        <v>741.8</v>
      </c>
      <c r="U47" s="68"/>
    </row>
    <row r="48" spans="1:21" s="19" customFormat="1" ht="38.25" outlineLevel="1" x14ac:dyDescent="0.25">
      <c r="A48" s="152"/>
      <c r="B48" s="34" t="s">
        <v>318</v>
      </c>
      <c r="C48" s="14">
        <f>SUM(D48:F48)</f>
        <v>10625.3</v>
      </c>
      <c r="D48" s="14">
        <f>D49</f>
        <v>9883.5</v>
      </c>
      <c r="E48" s="14">
        <f t="shared" ref="E48:F48" si="48">E49</f>
        <v>0</v>
      </c>
      <c r="F48" s="14">
        <f t="shared" si="48"/>
        <v>741.8</v>
      </c>
      <c r="G48" s="14">
        <f>SUM(G49:G55)</f>
        <v>0</v>
      </c>
      <c r="H48" s="14">
        <f t="shared" si="12"/>
        <v>1200.5</v>
      </c>
      <c r="I48" s="14">
        <f>I49</f>
        <v>1200.5</v>
      </c>
      <c r="J48" s="14">
        <f t="shared" ref="J48:K48" si="49">J49</f>
        <v>0</v>
      </c>
      <c r="K48" s="14">
        <f t="shared" si="49"/>
        <v>0</v>
      </c>
      <c r="L48" s="14">
        <f>SUM(L49:L55)</f>
        <v>0</v>
      </c>
      <c r="M48" s="14">
        <f t="shared" si="4"/>
        <v>11.298504512813757</v>
      </c>
      <c r="N48" s="14">
        <f t="shared" si="5"/>
        <v>9424.7999999999993</v>
      </c>
      <c r="O48" s="14">
        <f t="shared" si="6"/>
        <v>12.146506804269743</v>
      </c>
      <c r="P48" s="14">
        <f t="shared" si="7"/>
        <v>8683</v>
      </c>
      <c r="Q48" s="14" t="str">
        <f t="shared" si="8"/>
        <v>-</v>
      </c>
      <c r="R48" s="14">
        <f t="shared" si="9"/>
        <v>0</v>
      </c>
      <c r="S48" s="14">
        <f t="shared" si="10"/>
        <v>0</v>
      </c>
      <c r="T48" s="14">
        <f t="shared" si="11"/>
        <v>741.8</v>
      </c>
      <c r="U48" s="32"/>
    </row>
    <row r="49" spans="1:21" s="9" customFormat="1" ht="57" customHeight="1" outlineLevel="2" x14ac:dyDescent="0.25">
      <c r="A49" s="240"/>
      <c r="B49" s="36" t="s">
        <v>714</v>
      </c>
      <c r="C49" s="11">
        <f t="shared" si="1"/>
        <v>10625.3</v>
      </c>
      <c r="D49" s="10">
        <f>SUM(D50:D55)</f>
        <v>9883.5</v>
      </c>
      <c r="E49" s="10">
        <f t="shared" ref="E49:G49" si="50">SUM(E50:E55)</f>
        <v>0</v>
      </c>
      <c r="F49" s="10">
        <f t="shared" si="50"/>
        <v>741.8</v>
      </c>
      <c r="G49" s="10">
        <f t="shared" si="50"/>
        <v>0</v>
      </c>
      <c r="H49" s="10">
        <f t="shared" si="12"/>
        <v>1200.5</v>
      </c>
      <c r="I49" s="10">
        <f>SUM(I50:I55)</f>
        <v>1200.5</v>
      </c>
      <c r="J49" s="10">
        <f t="shared" ref="J49:K49" si="51">SUM(J50:J55)</f>
        <v>0</v>
      </c>
      <c r="K49" s="10">
        <f t="shared" si="51"/>
        <v>0</v>
      </c>
      <c r="L49" s="11">
        <v>0</v>
      </c>
      <c r="M49" s="11">
        <f t="shared" si="4"/>
        <v>11.298504512813757</v>
      </c>
      <c r="N49" s="11">
        <f t="shared" si="5"/>
        <v>9424.7999999999993</v>
      </c>
      <c r="O49" s="11">
        <f t="shared" si="6"/>
        <v>12.146506804269743</v>
      </c>
      <c r="P49" s="11">
        <f t="shared" si="7"/>
        <v>8683</v>
      </c>
      <c r="Q49" s="11" t="str">
        <f t="shared" si="8"/>
        <v>-</v>
      </c>
      <c r="R49" s="11">
        <f t="shared" si="9"/>
        <v>0</v>
      </c>
      <c r="S49" s="11">
        <f t="shared" si="10"/>
        <v>0</v>
      </c>
      <c r="T49" s="11">
        <f t="shared" si="11"/>
        <v>741.8</v>
      </c>
      <c r="U49" s="69"/>
    </row>
    <row r="50" spans="1:21" s="9" customFormat="1" ht="49.5" customHeight="1" outlineLevel="2" x14ac:dyDescent="0.25">
      <c r="A50" s="240"/>
      <c r="B50" s="36" t="s">
        <v>578</v>
      </c>
      <c r="C50" s="11">
        <f t="shared" si="1"/>
        <v>2703</v>
      </c>
      <c r="D50" s="11">
        <v>2703</v>
      </c>
      <c r="E50" s="11">
        <v>0</v>
      </c>
      <c r="F50" s="11">
        <v>0</v>
      </c>
      <c r="G50" s="11">
        <v>0</v>
      </c>
      <c r="H50" s="11">
        <f t="shared" si="12"/>
        <v>678.7</v>
      </c>
      <c r="I50" s="11">
        <v>678.7</v>
      </c>
      <c r="J50" s="11">
        <v>0</v>
      </c>
      <c r="K50" s="11">
        <v>0</v>
      </c>
      <c r="L50" s="11">
        <v>0</v>
      </c>
      <c r="M50" s="11">
        <f t="shared" si="4"/>
        <v>25.109137994820575</v>
      </c>
      <c r="N50" s="11">
        <f t="shared" si="5"/>
        <v>2024.3</v>
      </c>
      <c r="O50" s="11">
        <f t="shared" si="6"/>
        <v>25.109137994820575</v>
      </c>
      <c r="P50" s="11">
        <f t="shared" si="7"/>
        <v>2024.3</v>
      </c>
      <c r="Q50" s="11" t="str">
        <f t="shared" si="8"/>
        <v>-</v>
      </c>
      <c r="R50" s="11">
        <f t="shared" si="9"/>
        <v>0</v>
      </c>
      <c r="S50" s="11" t="str">
        <f t="shared" si="10"/>
        <v>-</v>
      </c>
      <c r="T50" s="11">
        <f t="shared" si="11"/>
        <v>0</v>
      </c>
      <c r="U50" s="32" t="s">
        <v>711</v>
      </c>
    </row>
    <row r="51" spans="1:21" s="9" customFormat="1" ht="92.25" customHeight="1" outlineLevel="2" x14ac:dyDescent="0.25">
      <c r="A51" s="239"/>
      <c r="B51" s="36" t="s">
        <v>579</v>
      </c>
      <c r="C51" s="11">
        <f t="shared" si="1"/>
        <v>5100.5</v>
      </c>
      <c r="D51" s="11">
        <v>5100.5</v>
      </c>
      <c r="E51" s="11">
        <v>0</v>
      </c>
      <c r="F51" s="11">
        <v>0</v>
      </c>
      <c r="G51" s="11">
        <v>0</v>
      </c>
      <c r="H51" s="11">
        <f t="shared" si="12"/>
        <v>429.8</v>
      </c>
      <c r="I51" s="11">
        <v>429.8</v>
      </c>
      <c r="J51" s="11">
        <v>0</v>
      </c>
      <c r="K51" s="11">
        <v>0</v>
      </c>
      <c r="L51" s="11">
        <v>0</v>
      </c>
      <c r="M51" s="11">
        <f t="shared" si="4"/>
        <v>8.4266248407018924</v>
      </c>
      <c r="N51" s="11">
        <f t="shared" si="5"/>
        <v>4670.7</v>
      </c>
      <c r="O51" s="11">
        <f t="shared" si="6"/>
        <v>8.4266248407018924</v>
      </c>
      <c r="P51" s="11">
        <f t="shared" si="7"/>
        <v>4670.7</v>
      </c>
      <c r="Q51" s="11" t="str">
        <f t="shared" si="8"/>
        <v>-</v>
      </c>
      <c r="R51" s="11">
        <f t="shared" si="9"/>
        <v>0</v>
      </c>
      <c r="S51" s="11" t="str">
        <f t="shared" si="10"/>
        <v>-</v>
      </c>
      <c r="T51" s="11">
        <f t="shared" si="11"/>
        <v>0</v>
      </c>
      <c r="U51" s="67" t="s">
        <v>710</v>
      </c>
    </row>
    <row r="52" spans="1:21" s="9" customFormat="1" ht="90" customHeight="1" outlineLevel="2" x14ac:dyDescent="0.25">
      <c r="A52" s="239"/>
      <c r="B52" s="36" t="s">
        <v>580</v>
      </c>
      <c r="C52" s="11">
        <f t="shared" si="1"/>
        <v>600</v>
      </c>
      <c r="D52" s="11">
        <v>600</v>
      </c>
      <c r="E52" s="11">
        <v>0</v>
      </c>
      <c r="F52" s="11"/>
      <c r="G52" s="11">
        <v>0</v>
      </c>
      <c r="H52" s="11">
        <f t="shared" si="12"/>
        <v>34</v>
      </c>
      <c r="I52" s="11">
        <v>34</v>
      </c>
      <c r="J52" s="11">
        <v>0</v>
      </c>
      <c r="K52" s="11">
        <v>0</v>
      </c>
      <c r="L52" s="11">
        <v>0</v>
      </c>
      <c r="M52" s="11">
        <f t="shared" si="4"/>
        <v>5.6666666666666661</v>
      </c>
      <c r="N52" s="11">
        <f t="shared" si="5"/>
        <v>566</v>
      </c>
      <c r="O52" s="11">
        <f t="shared" si="6"/>
        <v>5.6666666666666661</v>
      </c>
      <c r="P52" s="11">
        <f t="shared" si="7"/>
        <v>566</v>
      </c>
      <c r="Q52" s="11" t="str">
        <f t="shared" si="8"/>
        <v>-</v>
      </c>
      <c r="R52" s="11">
        <f t="shared" si="9"/>
        <v>0</v>
      </c>
      <c r="S52" s="11" t="str">
        <f t="shared" si="10"/>
        <v>-</v>
      </c>
      <c r="T52" s="11">
        <f t="shared" si="11"/>
        <v>0</v>
      </c>
      <c r="U52" s="67" t="s">
        <v>712</v>
      </c>
    </row>
    <row r="53" spans="1:21" s="9" customFormat="1" ht="45" outlineLevel="2" x14ac:dyDescent="0.25">
      <c r="A53" s="239"/>
      <c r="B53" s="36" t="s">
        <v>581</v>
      </c>
      <c r="C53" s="11">
        <f t="shared" si="1"/>
        <v>844</v>
      </c>
      <c r="D53" s="11">
        <v>844</v>
      </c>
      <c r="E53" s="11">
        <v>0</v>
      </c>
      <c r="F53" s="11">
        <v>0</v>
      </c>
      <c r="G53" s="11">
        <v>0</v>
      </c>
      <c r="H53" s="11">
        <f t="shared" si="12"/>
        <v>58</v>
      </c>
      <c r="I53" s="11">
        <v>58</v>
      </c>
      <c r="J53" s="11">
        <v>0</v>
      </c>
      <c r="K53" s="11">
        <v>0</v>
      </c>
      <c r="L53" s="11">
        <v>0</v>
      </c>
      <c r="M53" s="11">
        <f t="shared" si="4"/>
        <v>6.8720379146919433</v>
      </c>
      <c r="N53" s="11">
        <f t="shared" si="5"/>
        <v>786</v>
      </c>
      <c r="O53" s="11">
        <f t="shared" si="6"/>
        <v>6.8720379146919433</v>
      </c>
      <c r="P53" s="11">
        <f t="shared" si="7"/>
        <v>786</v>
      </c>
      <c r="Q53" s="11" t="str">
        <f t="shared" si="8"/>
        <v>-</v>
      </c>
      <c r="R53" s="11">
        <f t="shared" si="9"/>
        <v>0</v>
      </c>
      <c r="S53" s="11" t="str">
        <f t="shared" si="10"/>
        <v>-</v>
      </c>
      <c r="T53" s="11">
        <f t="shared" si="11"/>
        <v>0</v>
      </c>
      <c r="U53" s="67" t="s">
        <v>709</v>
      </c>
    </row>
    <row r="54" spans="1:21" s="9" customFormat="1" ht="51.75" customHeight="1" outlineLevel="2" x14ac:dyDescent="0.25">
      <c r="A54" s="239"/>
      <c r="B54" s="36" t="s">
        <v>582</v>
      </c>
      <c r="C54" s="11">
        <f t="shared" si="1"/>
        <v>636</v>
      </c>
      <c r="D54" s="11">
        <v>636</v>
      </c>
      <c r="E54" s="11">
        <v>0</v>
      </c>
      <c r="F54" s="11">
        <v>0</v>
      </c>
      <c r="G54" s="11"/>
      <c r="H54" s="11">
        <f t="shared" si="12"/>
        <v>0</v>
      </c>
      <c r="I54" s="11">
        <v>0</v>
      </c>
      <c r="J54" s="11">
        <v>0</v>
      </c>
      <c r="K54" s="11">
        <v>0</v>
      </c>
      <c r="L54" s="11"/>
      <c r="M54" s="11">
        <f t="shared" si="4"/>
        <v>0</v>
      </c>
      <c r="N54" s="11">
        <f t="shared" si="5"/>
        <v>636</v>
      </c>
      <c r="O54" s="11">
        <f t="shared" si="6"/>
        <v>0</v>
      </c>
      <c r="P54" s="11">
        <f t="shared" si="7"/>
        <v>636</v>
      </c>
      <c r="Q54" s="11" t="str">
        <f t="shared" si="8"/>
        <v>-</v>
      </c>
      <c r="R54" s="11">
        <f t="shared" si="9"/>
        <v>0</v>
      </c>
      <c r="S54" s="11" t="str">
        <f t="shared" si="10"/>
        <v>-</v>
      </c>
      <c r="T54" s="11">
        <f t="shared" si="11"/>
        <v>0</v>
      </c>
      <c r="U54" s="67" t="s">
        <v>713</v>
      </c>
    </row>
    <row r="55" spans="1:21" s="9" customFormat="1" ht="45.75" customHeight="1" outlineLevel="2" x14ac:dyDescent="0.25">
      <c r="A55" s="239"/>
      <c r="B55" s="36" t="s">
        <v>583</v>
      </c>
      <c r="C55" s="11">
        <f t="shared" si="1"/>
        <v>741.8</v>
      </c>
      <c r="D55" s="10">
        <v>0</v>
      </c>
      <c r="E55" s="10">
        <v>0</v>
      </c>
      <c r="F55" s="10">
        <v>741.8</v>
      </c>
      <c r="G55" s="10">
        <v>0</v>
      </c>
      <c r="H55" s="10">
        <f t="shared" si="12"/>
        <v>0</v>
      </c>
      <c r="I55" s="10">
        <v>0</v>
      </c>
      <c r="J55" s="11">
        <v>0</v>
      </c>
      <c r="K55" s="11">
        <v>0</v>
      </c>
      <c r="L55" s="11">
        <v>0</v>
      </c>
      <c r="M55" s="11">
        <f t="shared" si="4"/>
        <v>0</v>
      </c>
      <c r="N55" s="11">
        <f t="shared" si="5"/>
        <v>741.8</v>
      </c>
      <c r="O55" s="11" t="str">
        <f t="shared" si="6"/>
        <v>-</v>
      </c>
      <c r="P55" s="11">
        <f t="shared" si="7"/>
        <v>0</v>
      </c>
      <c r="Q55" s="11" t="str">
        <f t="shared" si="8"/>
        <v>-</v>
      </c>
      <c r="R55" s="11">
        <f t="shared" si="9"/>
        <v>0</v>
      </c>
      <c r="S55" s="11">
        <f t="shared" si="10"/>
        <v>0</v>
      </c>
      <c r="T55" s="11">
        <f t="shared" si="11"/>
        <v>741.8</v>
      </c>
      <c r="U55" s="67"/>
    </row>
    <row r="56" spans="1:21" s="19" customFormat="1" ht="52.5" customHeight="1" outlineLevel="1" x14ac:dyDescent="0.25">
      <c r="A56" s="34"/>
      <c r="B56" s="34" t="s">
        <v>12</v>
      </c>
      <c r="C56" s="14">
        <f t="shared" si="1"/>
        <v>1020</v>
      </c>
      <c r="D56" s="14">
        <f>SUM(D57:D57)</f>
        <v>1020</v>
      </c>
      <c r="E56" s="14">
        <f>SUM(E57:E57)</f>
        <v>0</v>
      </c>
      <c r="F56" s="14">
        <f>SUM(F57:F57)</f>
        <v>0</v>
      </c>
      <c r="G56" s="14">
        <f>SUM(G57:G57)</f>
        <v>0</v>
      </c>
      <c r="H56" s="14">
        <f t="shared" si="12"/>
        <v>0</v>
      </c>
      <c r="I56" s="14">
        <f>SUM(I57:I57)</f>
        <v>0</v>
      </c>
      <c r="J56" s="14">
        <f>SUM(J57:J57)</f>
        <v>0</v>
      </c>
      <c r="K56" s="14">
        <f>SUM(K57:K57)</f>
        <v>0</v>
      </c>
      <c r="L56" s="14">
        <f>SUM(L57:L57)</f>
        <v>0</v>
      </c>
      <c r="M56" s="14">
        <f t="shared" si="4"/>
        <v>0</v>
      </c>
      <c r="N56" s="14">
        <f t="shared" si="5"/>
        <v>1020</v>
      </c>
      <c r="O56" s="14">
        <f t="shared" si="6"/>
        <v>0</v>
      </c>
      <c r="P56" s="14">
        <f t="shared" si="7"/>
        <v>1020</v>
      </c>
      <c r="Q56" s="14" t="str">
        <f t="shared" si="8"/>
        <v>-</v>
      </c>
      <c r="R56" s="14">
        <f t="shared" si="9"/>
        <v>0</v>
      </c>
      <c r="S56" s="14" t="str">
        <f t="shared" si="10"/>
        <v>-</v>
      </c>
      <c r="T56" s="14">
        <f t="shared" si="11"/>
        <v>0</v>
      </c>
      <c r="U56" s="328" t="s">
        <v>716</v>
      </c>
    </row>
    <row r="57" spans="1:21" s="9" customFormat="1" ht="55.5" customHeight="1" outlineLevel="2" x14ac:dyDescent="0.25">
      <c r="A57" s="239"/>
      <c r="B57" s="147" t="s">
        <v>715</v>
      </c>
      <c r="C57" s="11">
        <f t="shared" si="1"/>
        <v>1020</v>
      </c>
      <c r="D57" s="11">
        <v>1020</v>
      </c>
      <c r="E57" s="11">
        <v>0</v>
      </c>
      <c r="F57" s="11">
        <v>0</v>
      </c>
      <c r="G57" s="11">
        <v>0</v>
      </c>
      <c r="H57" s="11">
        <f t="shared" si="12"/>
        <v>0</v>
      </c>
      <c r="I57" s="11">
        <v>0</v>
      </c>
      <c r="J57" s="11">
        <v>0</v>
      </c>
      <c r="K57" s="11">
        <v>0</v>
      </c>
      <c r="L57" s="11">
        <v>0</v>
      </c>
      <c r="M57" s="11">
        <f t="shared" si="4"/>
        <v>0</v>
      </c>
      <c r="N57" s="11">
        <f t="shared" si="5"/>
        <v>1020</v>
      </c>
      <c r="O57" s="11">
        <f t="shared" si="6"/>
        <v>0</v>
      </c>
      <c r="P57" s="11">
        <f t="shared" si="7"/>
        <v>1020</v>
      </c>
      <c r="Q57" s="11" t="str">
        <f t="shared" si="8"/>
        <v>-</v>
      </c>
      <c r="R57" s="11">
        <f t="shared" si="9"/>
        <v>0</v>
      </c>
      <c r="S57" s="11" t="str">
        <f t="shared" si="10"/>
        <v>-</v>
      </c>
      <c r="T57" s="11">
        <f t="shared" si="11"/>
        <v>0</v>
      </c>
      <c r="U57" s="329"/>
    </row>
    <row r="58" spans="1:21" s="19" customFormat="1" ht="37.5" customHeight="1" outlineLevel="1" x14ac:dyDescent="0.25">
      <c r="A58" s="34"/>
      <c r="B58" s="34" t="s">
        <v>13</v>
      </c>
      <c r="C58" s="14">
        <f t="shared" si="1"/>
        <v>7676</v>
      </c>
      <c r="D58" s="14">
        <f t="shared" ref="D58:L58" si="52">D59</f>
        <v>7676</v>
      </c>
      <c r="E58" s="14">
        <f t="shared" si="52"/>
        <v>0</v>
      </c>
      <c r="F58" s="14">
        <f t="shared" si="52"/>
        <v>0</v>
      </c>
      <c r="G58" s="14">
        <f t="shared" si="52"/>
        <v>0</v>
      </c>
      <c r="H58" s="14">
        <f t="shared" si="12"/>
        <v>1750.1</v>
      </c>
      <c r="I58" s="14">
        <f t="shared" si="52"/>
        <v>1750.1</v>
      </c>
      <c r="J58" s="14">
        <f t="shared" si="52"/>
        <v>0</v>
      </c>
      <c r="K58" s="14">
        <f t="shared" si="52"/>
        <v>0</v>
      </c>
      <c r="L58" s="14">
        <f t="shared" si="52"/>
        <v>0</v>
      </c>
      <c r="M58" s="14">
        <f t="shared" si="4"/>
        <v>22.799635226680561</v>
      </c>
      <c r="N58" s="14">
        <f t="shared" si="5"/>
        <v>5925.9</v>
      </c>
      <c r="O58" s="14">
        <f t="shared" si="6"/>
        <v>22.799635226680561</v>
      </c>
      <c r="P58" s="14">
        <f t="shared" si="7"/>
        <v>5925.9</v>
      </c>
      <c r="Q58" s="14" t="str">
        <f t="shared" si="8"/>
        <v>-</v>
      </c>
      <c r="R58" s="14">
        <f t="shared" si="9"/>
        <v>0</v>
      </c>
      <c r="S58" s="14" t="str">
        <f t="shared" si="10"/>
        <v>-</v>
      </c>
      <c r="T58" s="14">
        <f t="shared" si="11"/>
        <v>0</v>
      </c>
      <c r="U58" s="26"/>
    </row>
    <row r="59" spans="1:21" s="9" customFormat="1" ht="37.5" customHeight="1" outlineLevel="2" x14ac:dyDescent="0.25">
      <c r="A59" s="239"/>
      <c r="B59" s="36" t="s">
        <v>717</v>
      </c>
      <c r="C59" s="11">
        <f t="shared" si="1"/>
        <v>7676</v>
      </c>
      <c r="D59" s="11">
        <v>7676</v>
      </c>
      <c r="E59" s="11"/>
      <c r="F59" s="11">
        <v>0</v>
      </c>
      <c r="G59" s="11">
        <v>0</v>
      </c>
      <c r="H59" s="11">
        <f t="shared" si="12"/>
        <v>1750.1</v>
      </c>
      <c r="I59" s="11">
        <v>1750.1</v>
      </c>
      <c r="J59" s="11"/>
      <c r="K59" s="11">
        <v>0</v>
      </c>
      <c r="L59" s="11">
        <v>0</v>
      </c>
      <c r="M59" s="11">
        <f t="shared" si="4"/>
        <v>22.799635226680561</v>
      </c>
      <c r="N59" s="11">
        <f t="shared" si="5"/>
        <v>5925.9</v>
      </c>
      <c r="O59" s="11">
        <f t="shared" si="6"/>
        <v>22.799635226680561</v>
      </c>
      <c r="P59" s="11">
        <f t="shared" si="7"/>
        <v>5925.9</v>
      </c>
      <c r="Q59" s="11" t="str">
        <f t="shared" si="8"/>
        <v>-</v>
      </c>
      <c r="R59" s="11">
        <f t="shared" si="9"/>
        <v>0</v>
      </c>
      <c r="S59" s="11" t="str">
        <f t="shared" si="10"/>
        <v>-</v>
      </c>
      <c r="T59" s="11">
        <f t="shared" si="11"/>
        <v>0</v>
      </c>
      <c r="U59" s="26"/>
    </row>
    <row r="60" spans="1:21" s="4" customFormat="1" x14ac:dyDescent="0.25">
      <c r="A60" s="214">
        <v>4</v>
      </c>
      <c r="B60" s="1" t="s">
        <v>15</v>
      </c>
      <c r="C60" s="2">
        <f t="shared" si="1"/>
        <v>114</v>
      </c>
      <c r="D60" s="2">
        <f>SUM(D62:D65)</f>
        <v>114</v>
      </c>
      <c r="E60" s="2">
        <f>SUM(E62:E65)</f>
        <v>0</v>
      </c>
      <c r="F60" s="2">
        <f>SUM(F62:F65)</f>
        <v>0</v>
      </c>
      <c r="G60" s="2">
        <f>SUM(G62:G65)</f>
        <v>0</v>
      </c>
      <c r="H60" s="2">
        <f t="shared" si="12"/>
        <v>30</v>
      </c>
      <c r="I60" s="2">
        <f>SUM(I62:I65)</f>
        <v>30</v>
      </c>
      <c r="J60" s="2">
        <f>SUM(J62:J65)</f>
        <v>0</v>
      </c>
      <c r="K60" s="2">
        <f>SUM(K62:K65)</f>
        <v>0</v>
      </c>
      <c r="L60" s="2">
        <f>SUM(L62:L65)</f>
        <v>0</v>
      </c>
      <c r="M60" s="2">
        <f t="shared" si="4"/>
        <v>26.315789473684209</v>
      </c>
      <c r="N60" s="2">
        <f t="shared" si="5"/>
        <v>84</v>
      </c>
      <c r="O60" s="2">
        <f t="shared" si="6"/>
        <v>26.315789473684209</v>
      </c>
      <c r="P60" s="2">
        <f t="shared" si="7"/>
        <v>84</v>
      </c>
      <c r="Q60" s="2" t="str">
        <f t="shared" si="8"/>
        <v>-</v>
      </c>
      <c r="R60" s="2">
        <f t="shared" si="9"/>
        <v>0</v>
      </c>
      <c r="S60" s="2" t="str">
        <f t="shared" si="10"/>
        <v>-</v>
      </c>
      <c r="T60" s="2">
        <f t="shared" si="11"/>
        <v>0</v>
      </c>
      <c r="U60" s="68"/>
    </row>
    <row r="61" spans="1:21" s="9" customFormat="1" ht="38.25" outlineLevel="1" x14ac:dyDescent="0.25">
      <c r="A61" s="40"/>
      <c r="B61" s="36" t="s">
        <v>635</v>
      </c>
      <c r="C61" s="11">
        <f>SUM(D61:F61)</f>
        <v>114</v>
      </c>
      <c r="D61" s="11">
        <f>SUM(D62:D65)</f>
        <v>114</v>
      </c>
      <c r="E61" s="11">
        <f t="shared" ref="E61:F61" si="53">SUM(E62:E65)</f>
        <v>0</v>
      </c>
      <c r="F61" s="11">
        <f t="shared" si="53"/>
        <v>0</v>
      </c>
      <c r="G61" s="11"/>
      <c r="H61" s="11">
        <f>SUM(I61:K61)</f>
        <v>30</v>
      </c>
      <c r="I61" s="11">
        <f>SUM(I62:I65)</f>
        <v>30</v>
      </c>
      <c r="J61" s="11">
        <f t="shared" ref="J61:K61" si="54">SUM(J62:J65)</f>
        <v>0</v>
      </c>
      <c r="K61" s="11">
        <f t="shared" si="54"/>
        <v>0</v>
      </c>
      <c r="L61" s="11"/>
      <c r="M61" s="11">
        <f t="shared" si="4"/>
        <v>26.315789473684209</v>
      </c>
      <c r="N61" s="11">
        <f t="shared" si="5"/>
        <v>84</v>
      </c>
      <c r="O61" s="11">
        <f t="shared" si="6"/>
        <v>26.315789473684209</v>
      </c>
      <c r="P61" s="11">
        <f t="shared" si="7"/>
        <v>84</v>
      </c>
      <c r="Q61" s="11" t="str">
        <f t="shared" si="8"/>
        <v>-</v>
      </c>
      <c r="R61" s="11">
        <f t="shared" si="9"/>
        <v>0</v>
      </c>
      <c r="S61" s="11" t="str">
        <f t="shared" si="10"/>
        <v>-</v>
      </c>
      <c r="T61" s="11">
        <f t="shared" si="11"/>
        <v>0</v>
      </c>
    </row>
    <row r="62" spans="1:21" s="9" customFormat="1" ht="33.75" customHeight="1" outlineLevel="1" x14ac:dyDescent="0.25">
      <c r="A62" s="40"/>
      <c r="B62" s="36" t="s">
        <v>584</v>
      </c>
      <c r="C62" s="11">
        <f t="shared" si="1"/>
        <v>12</v>
      </c>
      <c r="D62" s="11">
        <v>12</v>
      </c>
      <c r="E62" s="11">
        <v>0</v>
      </c>
      <c r="F62" s="11">
        <v>0</v>
      </c>
      <c r="G62" s="11">
        <v>0</v>
      </c>
      <c r="H62" s="11">
        <f t="shared" si="12"/>
        <v>0</v>
      </c>
      <c r="I62" s="11">
        <v>0</v>
      </c>
      <c r="J62" s="11">
        <v>0</v>
      </c>
      <c r="K62" s="11">
        <v>0</v>
      </c>
      <c r="L62" s="11">
        <v>0</v>
      </c>
      <c r="M62" s="11">
        <f t="shared" si="4"/>
        <v>0</v>
      </c>
      <c r="N62" s="11">
        <f t="shared" si="5"/>
        <v>12</v>
      </c>
      <c r="O62" s="11">
        <f t="shared" si="6"/>
        <v>0</v>
      </c>
      <c r="P62" s="11">
        <f t="shared" si="7"/>
        <v>12</v>
      </c>
      <c r="Q62" s="11" t="str">
        <f t="shared" si="8"/>
        <v>-</v>
      </c>
      <c r="R62" s="11">
        <f t="shared" si="9"/>
        <v>0</v>
      </c>
      <c r="S62" s="11" t="str">
        <f t="shared" si="10"/>
        <v>-</v>
      </c>
      <c r="T62" s="11">
        <f t="shared" si="11"/>
        <v>0</v>
      </c>
      <c r="U62" s="32" t="s">
        <v>718</v>
      </c>
    </row>
    <row r="63" spans="1:21" s="9" customFormat="1" ht="32.25" customHeight="1" outlineLevel="1" x14ac:dyDescent="0.25">
      <c r="A63" s="18"/>
      <c r="B63" s="36" t="s">
        <v>585</v>
      </c>
      <c r="C63" s="11">
        <f t="shared" si="1"/>
        <v>6</v>
      </c>
      <c r="D63" s="11">
        <v>6</v>
      </c>
      <c r="E63" s="11">
        <v>0</v>
      </c>
      <c r="F63" s="11">
        <v>0</v>
      </c>
      <c r="G63" s="11">
        <v>0</v>
      </c>
      <c r="H63" s="11">
        <f t="shared" si="12"/>
        <v>0</v>
      </c>
      <c r="I63" s="11">
        <v>0</v>
      </c>
      <c r="J63" s="11">
        <v>0</v>
      </c>
      <c r="K63" s="11">
        <v>0</v>
      </c>
      <c r="L63" s="11">
        <v>0</v>
      </c>
      <c r="M63" s="11">
        <f t="shared" si="4"/>
        <v>0</v>
      </c>
      <c r="N63" s="11">
        <f t="shared" si="5"/>
        <v>6</v>
      </c>
      <c r="O63" s="11">
        <f t="shared" si="6"/>
        <v>0</v>
      </c>
      <c r="P63" s="11">
        <f t="shared" si="7"/>
        <v>6</v>
      </c>
      <c r="Q63" s="11" t="str">
        <f t="shared" si="8"/>
        <v>-</v>
      </c>
      <c r="R63" s="11">
        <f t="shared" si="9"/>
        <v>0</v>
      </c>
      <c r="S63" s="11" t="str">
        <f t="shared" si="10"/>
        <v>-</v>
      </c>
      <c r="T63" s="11">
        <f t="shared" si="11"/>
        <v>0</v>
      </c>
      <c r="U63" s="32" t="s">
        <v>719</v>
      </c>
    </row>
    <row r="64" spans="1:21" s="9" customFormat="1" ht="45" outlineLevel="1" x14ac:dyDescent="0.25">
      <c r="A64" s="18"/>
      <c r="B64" s="36" t="s">
        <v>586</v>
      </c>
      <c r="C64" s="11">
        <f t="shared" si="1"/>
        <v>70</v>
      </c>
      <c r="D64" s="11">
        <v>70</v>
      </c>
      <c r="E64" s="11"/>
      <c r="F64" s="11"/>
      <c r="G64" s="11"/>
      <c r="H64" s="11">
        <f t="shared" si="12"/>
        <v>30</v>
      </c>
      <c r="I64" s="11">
        <v>30</v>
      </c>
      <c r="J64" s="11">
        <v>0</v>
      </c>
      <c r="K64" s="11"/>
      <c r="L64" s="11"/>
      <c r="M64" s="11">
        <f t="shared" si="4"/>
        <v>42.857142857142854</v>
      </c>
      <c r="N64" s="11">
        <f t="shared" si="5"/>
        <v>40</v>
      </c>
      <c r="O64" s="11">
        <f t="shared" si="6"/>
        <v>42.857142857142854</v>
      </c>
      <c r="P64" s="11">
        <f t="shared" si="7"/>
        <v>40</v>
      </c>
      <c r="Q64" s="11" t="str">
        <f t="shared" si="8"/>
        <v>-</v>
      </c>
      <c r="R64" s="11">
        <f t="shared" si="9"/>
        <v>0</v>
      </c>
      <c r="S64" s="11" t="str">
        <f t="shared" si="10"/>
        <v>-</v>
      </c>
      <c r="T64" s="11">
        <f t="shared" si="11"/>
        <v>0</v>
      </c>
      <c r="U64" s="32" t="s">
        <v>720</v>
      </c>
    </row>
    <row r="65" spans="1:21" s="9" customFormat="1" ht="75" outlineLevel="1" x14ac:dyDescent="0.25">
      <c r="A65" s="18"/>
      <c r="B65" s="36" t="s">
        <v>587</v>
      </c>
      <c r="C65" s="11">
        <f t="shared" si="1"/>
        <v>26</v>
      </c>
      <c r="D65" s="11">
        <v>26</v>
      </c>
      <c r="E65" s="11">
        <v>0</v>
      </c>
      <c r="F65" s="11">
        <v>0</v>
      </c>
      <c r="G65" s="11">
        <v>0</v>
      </c>
      <c r="H65" s="11">
        <f t="shared" si="12"/>
        <v>0</v>
      </c>
      <c r="I65" s="11">
        <v>0</v>
      </c>
      <c r="J65" s="11">
        <v>0</v>
      </c>
      <c r="K65" s="11">
        <v>0</v>
      </c>
      <c r="L65" s="11">
        <v>0</v>
      </c>
      <c r="M65" s="11">
        <f t="shared" si="4"/>
        <v>0</v>
      </c>
      <c r="N65" s="11">
        <f t="shared" si="5"/>
        <v>26</v>
      </c>
      <c r="O65" s="11">
        <f t="shared" si="6"/>
        <v>0</v>
      </c>
      <c r="P65" s="11">
        <f t="shared" si="7"/>
        <v>26</v>
      </c>
      <c r="Q65" s="11" t="str">
        <f t="shared" si="8"/>
        <v>-</v>
      </c>
      <c r="R65" s="11">
        <f t="shared" si="9"/>
        <v>0</v>
      </c>
      <c r="S65" s="11" t="str">
        <f t="shared" si="10"/>
        <v>-</v>
      </c>
      <c r="T65" s="11">
        <f t="shared" si="11"/>
        <v>0</v>
      </c>
      <c r="U65" s="32" t="s">
        <v>721</v>
      </c>
    </row>
    <row r="66" spans="1:21" s="4" customFormat="1" ht="27" x14ac:dyDescent="0.25">
      <c r="A66" s="12">
        <v>5</v>
      </c>
      <c r="B66" s="1" t="s">
        <v>22</v>
      </c>
      <c r="C66" s="2">
        <f t="shared" si="1"/>
        <v>180613.19999999998</v>
      </c>
      <c r="D66" s="2">
        <f>D67+D84+D98+D100+D104+D107</f>
        <v>178209</v>
      </c>
      <c r="E66" s="2">
        <f>E67+E84+E98+E100+E104+E107</f>
        <v>2395.3000000000002</v>
      </c>
      <c r="F66" s="2">
        <f>F67+F84+F98+F100+F104</f>
        <v>8.9</v>
      </c>
      <c r="G66" s="2">
        <f>G67+G84+G98+G100+G104</f>
        <v>8600</v>
      </c>
      <c r="H66" s="2">
        <f t="shared" si="12"/>
        <v>36454.400000000001</v>
      </c>
      <c r="I66" s="2">
        <f>I67+I84+I98+I100+I104+I107</f>
        <v>36454.400000000001</v>
      </c>
      <c r="J66" s="2">
        <f>J67+J84+J98+J100+J104</f>
        <v>0</v>
      </c>
      <c r="K66" s="2">
        <f>K67+K84+K98+K100+K104</f>
        <v>0</v>
      </c>
      <c r="L66" s="2">
        <f>L67+L84+L98+L100+L104</f>
        <v>3670.2</v>
      </c>
      <c r="M66" s="2">
        <f t="shared" si="4"/>
        <v>20.183685356330546</v>
      </c>
      <c r="N66" s="2">
        <f t="shared" si="5"/>
        <v>144158.79999999999</v>
      </c>
      <c r="O66" s="2">
        <f t="shared" si="6"/>
        <v>20.455981459971159</v>
      </c>
      <c r="P66" s="2">
        <f t="shared" si="7"/>
        <v>141754.6</v>
      </c>
      <c r="Q66" s="2">
        <f t="shared" si="8"/>
        <v>0</v>
      </c>
      <c r="R66" s="2">
        <f t="shared" si="9"/>
        <v>2395.3000000000002</v>
      </c>
      <c r="S66" s="2">
        <f t="shared" si="10"/>
        <v>0</v>
      </c>
      <c r="T66" s="2">
        <f t="shared" si="11"/>
        <v>8.9</v>
      </c>
      <c r="U66" s="68"/>
    </row>
    <row r="67" spans="1:21" s="19" customFormat="1" ht="57.75" customHeight="1" outlineLevel="1" x14ac:dyDescent="0.25">
      <c r="A67" s="169"/>
      <c r="B67" s="130" t="s">
        <v>630</v>
      </c>
      <c r="C67" s="14">
        <f t="shared" ref="C67:C99" si="55">SUM(D67:F67)</f>
        <v>38761.500000000007</v>
      </c>
      <c r="D67" s="7">
        <f>D68+D74</f>
        <v>37147.800000000003</v>
      </c>
      <c r="E67" s="7">
        <f t="shared" ref="E67:F67" si="56">E68+E74</f>
        <v>1604.8</v>
      </c>
      <c r="F67" s="7">
        <f t="shared" si="56"/>
        <v>8.9</v>
      </c>
      <c r="G67" s="7">
        <f>SUM(G68:G83)</f>
        <v>0</v>
      </c>
      <c r="H67" s="14">
        <f>SUM(I67:K67)</f>
        <v>9219.6999999999989</v>
      </c>
      <c r="I67" s="14">
        <f>I68+I74</f>
        <v>9219.6999999999989</v>
      </c>
      <c r="J67" s="14">
        <f t="shared" ref="J67:K67" si="57">J68+J74</f>
        <v>0</v>
      </c>
      <c r="K67" s="14">
        <f t="shared" si="57"/>
        <v>0</v>
      </c>
      <c r="L67" s="14">
        <f>SUM(L68:L83)</f>
        <v>0</v>
      </c>
      <c r="M67" s="14">
        <f t="shared" ref="M67:M117" si="58">IFERROR(H67/C67*100,"-")</f>
        <v>23.785715207099823</v>
      </c>
      <c r="N67" s="14">
        <f t="shared" si="5"/>
        <v>29541.80000000001</v>
      </c>
      <c r="O67" s="14">
        <f t="shared" ref="O67:O117" si="59">IFERROR(I67/D67*100,"-")</f>
        <v>24.818966399086886</v>
      </c>
      <c r="P67" s="14">
        <f t="shared" si="7"/>
        <v>27928.100000000006</v>
      </c>
      <c r="Q67" s="14">
        <f t="shared" ref="Q67:Q117" si="60">IFERROR(J67/E67*100,"-")</f>
        <v>0</v>
      </c>
      <c r="R67" s="14">
        <f t="shared" si="9"/>
        <v>1604.8</v>
      </c>
      <c r="S67" s="14">
        <f t="shared" ref="S67:S117" si="61">IFERROR(K67/F67*100,"-")</f>
        <v>0</v>
      </c>
      <c r="T67" s="14">
        <f t="shared" si="11"/>
        <v>8.9</v>
      </c>
      <c r="U67" s="32"/>
    </row>
    <row r="68" spans="1:21" s="9" customFormat="1" ht="25.5" outlineLevel="2" collapsed="1" x14ac:dyDescent="0.25">
      <c r="A68" s="167"/>
      <c r="B68" s="33" t="s">
        <v>626</v>
      </c>
      <c r="C68" s="11">
        <f t="shared" si="55"/>
        <v>24050.200000000004</v>
      </c>
      <c r="D68" s="11">
        <f>SUM(D69:D73)</f>
        <v>22436.500000000004</v>
      </c>
      <c r="E68" s="11">
        <f t="shared" ref="E68:F68" si="62">SUM(E69:E73)</f>
        <v>1604.8</v>
      </c>
      <c r="F68" s="11">
        <f t="shared" si="62"/>
        <v>8.9</v>
      </c>
      <c r="G68" s="11">
        <v>0</v>
      </c>
      <c r="H68" s="11">
        <f t="shared" ref="H68:H99" si="63">SUM(I68:K68)</f>
        <v>5610.4</v>
      </c>
      <c r="I68" s="11">
        <f>SUM(I69:I73)</f>
        <v>5610.4</v>
      </c>
      <c r="J68" s="11">
        <f t="shared" ref="J68:K68" si="64">SUM(J69:J73)</f>
        <v>0</v>
      </c>
      <c r="K68" s="11">
        <f t="shared" si="64"/>
        <v>0</v>
      </c>
      <c r="L68" s="11">
        <v>0</v>
      </c>
      <c r="M68" s="11">
        <f t="shared" si="58"/>
        <v>23.327872533284541</v>
      </c>
      <c r="N68" s="11">
        <f t="shared" si="5"/>
        <v>18439.800000000003</v>
      </c>
      <c r="O68" s="11">
        <f t="shared" si="59"/>
        <v>25.005682704521643</v>
      </c>
      <c r="P68" s="11">
        <f t="shared" si="7"/>
        <v>16826.100000000006</v>
      </c>
      <c r="Q68" s="11">
        <f t="shared" si="60"/>
        <v>0</v>
      </c>
      <c r="R68" s="11">
        <f t="shared" si="9"/>
        <v>1604.8</v>
      </c>
      <c r="S68" s="11">
        <f t="shared" si="61"/>
        <v>0</v>
      </c>
      <c r="T68" s="11">
        <f t="shared" si="11"/>
        <v>8.9</v>
      </c>
      <c r="U68" s="32"/>
    </row>
    <row r="69" spans="1:21" s="9" customFormat="1" ht="25.5" hidden="1" outlineLevel="3" x14ac:dyDescent="0.25">
      <c r="A69" s="167"/>
      <c r="B69" s="33" t="s">
        <v>588</v>
      </c>
      <c r="C69" s="11">
        <f t="shared" ref="C69" si="65">SUM(D69:F69)</f>
        <v>22062.9</v>
      </c>
      <c r="D69" s="11">
        <v>22062.9</v>
      </c>
      <c r="E69" s="11">
        <v>0</v>
      </c>
      <c r="F69" s="11">
        <v>0</v>
      </c>
      <c r="G69" s="11">
        <v>0</v>
      </c>
      <c r="H69" s="11">
        <f t="shared" ref="H69" si="66">SUM(I69:K69)</f>
        <v>5508.6</v>
      </c>
      <c r="I69" s="11">
        <v>5508.6</v>
      </c>
      <c r="J69" s="11">
        <v>0</v>
      </c>
      <c r="K69" s="11">
        <v>0</v>
      </c>
      <c r="L69" s="11">
        <v>0</v>
      </c>
      <c r="M69" s="11">
        <f t="shared" ref="M69" si="67">IFERROR(H69/C69*100,"-")</f>
        <v>24.967705967937125</v>
      </c>
      <c r="N69" s="11">
        <f t="shared" si="5"/>
        <v>16554.300000000003</v>
      </c>
      <c r="O69" s="11">
        <f t="shared" ref="O69" si="68">IFERROR(I69/D69*100,"-")</f>
        <v>24.967705967937125</v>
      </c>
      <c r="P69" s="11">
        <f t="shared" si="7"/>
        <v>16554.300000000003</v>
      </c>
      <c r="Q69" s="11" t="str">
        <f t="shared" ref="Q69" si="69">IFERROR(J69/E69*100,"-")</f>
        <v>-</v>
      </c>
      <c r="R69" s="11">
        <f t="shared" si="9"/>
        <v>0</v>
      </c>
      <c r="S69" s="11" t="str">
        <f t="shared" ref="S69" si="70">IFERROR(K69/F69*100,"-")</f>
        <v>-</v>
      </c>
      <c r="T69" s="11">
        <f t="shared" si="11"/>
        <v>0</v>
      </c>
      <c r="U69" s="32"/>
    </row>
    <row r="70" spans="1:21" s="9" customFormat="1" ht="45" hidden="1" outlineLevel="3" x14ac:dyDescent="0.25">
      <c r="A70" s="167"/>
      <c r="B70" s="33" t="s">
        <v>589</v>
      </c>
      <c r="C70" s="11">
        <f t="shared" si="55"/>
        <v>1888</v>
      </c>
      <c r="D70" s="11">
        <v>283.2</v>
      </c>
      <c r="E70" s="11">
        <v>1604.8</v>
      </c>
      <c r="F70" s="11">
        <v>0</v>
      </c>
      <c r="G70" s="11">
        <v>0</v>
      </c>
      <c r="H70" s="11">
        <f t="shared" si="63"/>
        <v>61.4</v>
      </c>
      <c r="I70" s="11">
        <v>61.4</v>
      </c>
      <c r="J70" s="11">
        <v>0</v>
      </c>
      <c r="K70" s="11">
        <v>0</v>
      </c>
      <c r="L70" s="11">
        <v>0</v>
      </c>
      <c r="M70" s="11">
        <f t="shared" si="58"/>
        <v>3.2521186440677967</v>
      </c>
      <c r="N70" s="11">
        <f t="shared" ref="N70:N101" si="71">C70-H70</f>
        <v>1826.6</v>
      </c>
      <c r="O70" s="11">
        <f t="shared" si="59"/>
        <v>21.680790960451979</v>
      </c>
      <c r="P70" s="11">
        <f t="shared" ref="P70:P101" si="72">D70-I70</f>
        <v>221.79999999999998</v>
      </c>
      <c r="Q70" s="11">
        <f t="shared" si="60"/>
        <v>0</v>
      </c>
      <c r="R70" s="11">
        <f t="shared" ref="R70:R101" si="73">E70-J70</f>
        <v>1604.8</v>
      </c>
      <c r="S70" s="11" t="str">
        <f t="shared" si="61"/>
        <v>-</v>
      </c>
      <c r="T70" s="11">
        <f t="shared" ref="T70:T101" si="74">F70-K70</f>
        <v>0</v>
      </c>
      <c r="U70" s="32" t="s">
        <v>852</v>
      </c>
    </row>
    <row r="71" spans="1:21" s="9" customFormat="1" ht="33" hidden="1" customHeight="1" outlineLevel="3" x14ac:dyDescent="0.25">
      <c r="A71" s="167"/>
      <c r="B71" s="33" t="s">
        <v>590</v>
      </c>
      <c r="C71" s="11">
        <f t="shared" ref="C71:C72" si="75">SUM(D71:F71)</f>
        <v>40.4</v>
      </c>
      <c r="D71" s="11">
        <v>40.4</v>
      </c>
      <c r="E71" s="11">
        <v>0</v>
      </c>
      <c r="F71" s="11">
        <v>0</v>
      </c>
      <c r="G71" s="11">
        <v>0</v>
      </c>
      <c r="H71" s="11">
        <f t="shared" ref="H71:H72" si="76">SUM(I71:K71)</f>
        <v>40.4</v>
      </c>
      <c r="I71" s="11">
        <v>40.4</v>
      </c>
      <c r="J71" s="11">
        <v>0</v>
      </c>
      <c r="K71" s="11">
        <v>0</v>
      </c>
      <c r="L71" s="11">
        <v>0</v>
      </c>
      <c r="M71" s="11">
        <f t="shared" ref="M71:M72" si="77">IFERROR(H71/C71*100,"-")</f>
        <v>100</v>
      </c>
      <c r="N71" s="11">
        <f t="shared" ref="N71:N72" si="78">C71-H71</f>
        <v>0</v>
      </c>
      <c r="O71" s="11">
        <f t="shared" ref="O71:O72" si="79">IFERROR(I71/D71*100,"-")</f>
        <v>100</v>
      </c>
      <c r="P71" s="11">
        <f t="shared" ref="P71:P72" si="80">D71-I71</f>
        <v>0</v>
      </c>
      <c r="Q71" s="11" t="str">
        <f t="shared" ref="Q71:Q72" si="81">IFERROR(J71/E71*100,"-")</f>
        <v>-</v>
      </c>
      <c r="R71" s="11">
        <f t="shared" ref="R71:R72" si="82">E71-J71</f>
        <v>0</v>
      </c>
      <c r="S71" s="11" t="str">
        <f t="shared" ref="S71:S72" si="83">IFERROR(K71/F71*100,"-")</f>
        <v>-</v>
      </c>
      <c r="T71" s="11">
        <f t="shared" ref="T71:T72" si="84">F71-K71</f>
        <v>0</v>
      </c>
      <c r="U71" s="32"/>
    </row>
    <row r="72" spans="1:21" s="9" customFormat="1" ht="33" hidden="1" customHeight="1" outlineLevel="3" x14ac:dyDescent="0.25">
      <c r="A72" s="167"/>
      <c r="B72" s="33" t="s">
        <v>625</v>
      </c>
      <c r="C72" s="11">
        <f t="shared" si="75"/>
        <v>8.9</v>
      </c>
      <c r="D72" s="11">
        <v>0</v>
      </c>
      <c r="E72" s="11">
        <v>0</v>
      </c>
      <c r="F72" s="11">
        <v>8.9</v>
      </c>
      <c r="G72" s="11"/>
      <c r="H72" s="11">
        <f t="shared" si="76"/>
        <v>0</v>
      </c>
      <c r="I72" s="11">
        <v>0</v>
      </c>
      <c r="J72" s="11">
        <v>0</v>
      </c>
      <c r="K72" s="11">
        <v>0</v>
      </c>
      <c r="L72" s="11"/>
      <c r="M72" s="11">
        <f t="shared" si="77"/>
        <v>0</v>
      </c>
      <c r="N72" s="11">
        <f t="shared" si="78"/>
        <v>8.9</v>
      </c>
      <c r="O72" s="11" t="str">
        <f t="shared" si="79"/>
        <v>-</v>
      </c>
      <c r="P72" s="11">
        <f t="shared" si="80"/>
        <v>0</v>
      </c>
      <c r="Q72" s="11" t="str">
        <f t="shared" si="81"/>
        <v>-</v>
      </c>
      <c r="R72" s="11">
        <f t="shared" si="82"/>
        <v>0</v>
      </c>
      <c r="S72" s="11">
        <f t="shared" si="83"/>
        <v>0</v>
      </c>
      <c r="T72" s="11">
        <f t="shared" si="84"/>
        <v>8.9</v>
      </c>
      <c r="U72" s="32"/>
    </row>
    <row r="73" spans="1:21" s="9" customFormat="1" ht="22.5" hidden="1" customHeight="1" outlineLevel="3" x14ac:dyDescent="0.25">
      <c r="A73" s="167"/>
      <c r="B73" s="33" t="s">
        <v>591</v>
      </c>
      <c r="C73" s="11">
        <f t="shared" si="55"/>
        <v>50</v>
      </c>
      <c r="D73" s="11">
        <v>50</v>
      </c>
      <c r="E73" s="11"/>
      <c r="F73" s="11">
        <v>0</v>
      </c>
      <c r="G73" s="11">
        <v>0</v>
      </c>
      <c r="H73" s="11">
        <f t="shared" si="63"/>
        <v>0</v>
      </c>
      <c r="I73" s="11">
        <v>0</v>
      </c>
      <c r="J73" s="11">
        <v>0</v>
      </c>
      <c r="K73" s="11">
        <v>0</v>
      </c>
      <c r="L73" s="11">
        <v>0</v>
      </c>
      <c r="M73" s="11">
        <f t="shared" si="58"/>
        <v>0</v>
      </c>
      <c r="N73" s="11">
        <f t="shared" si="71"/>
        <v>50</v>
      </c>
      <c r="O73" s="11">
        <f t="shared" si="59"/>
        <v>0</v>
      </c>
      <c r="P73" s="11">
        <f t="shared" si="72"/>
        <v>50</v>
      </c>
      <c r="Q73" s="11" t="str">
        <f t="shared" si="60"/>
        <v>-</v>
      </c>
      <c r="R73" s="11">
        <f t="shared" si="73"/>
        <v>0</v>
      </c>
      <c r="S73" s="11" t="str">
        <f t="shared" si="61"/>
        <v>-</v>
      </c>
      <c r="T73" s="11">
        <f t="shared" si="74"/>
        <v>0</v>
      </c>
      <c r="U73" s="32"/>
    </row>
    <row r="74" spans="1:21" s="9" customFormat="1" ht="34.5" customHeight="1" outlineLevel="2" collapsed="1" x14ac:dyDescent="0.25">
      <c r="A74" s="18"/>
      <c r="B74" s="33" t="s">
        <v>627</v>
      </c>
      <c r="C74" s="11">
        <f t="shared" si="55"/>
        <v>14711.3</v>
      </c>
      <c r="D74" s="11">
        <f>SUM(D75:D83)</f>
        <v>14711.3</v>
      </c>
      <c r="E74" s="11">
        <f t="shared" ref="E74:F74" si="85">SUM(E75:E83)</f>
        <v>0</v>
      </c>
      <c r="F74" s="11">
        <f t="shared" si="85"/>
        <v>0</v>
      </c>
      <c r="G74" s="11">
        <v>0</v>
      </c>
      <c r="H74" s="11">
        <f t="shared" si="63"/>
        <v>3609.2999999999997</v>
      </c>
      <c r="I74" s="11">
        <f>SUM(I75:I83)</f>
        <v>3609.2999999999997</v>
      </c>
      <c r="J74" s="11">
        <f t="shared" ref="J74:K74" si="86">SUM(J75:J83)</f>
        <v>0</v>
      </c>
      <c r="K74" s="11">
        <f t="shared" si="86"/>
        <v>0</v>
      </c>
      <c r="L74" s="11">
        <v>0</v>
      </c>
      <c r="M74" s="11">
        <f t="shared" si="58"/>
        <v>24.534201600130512</v>
      </c>
      <c r="N74" s="11">
        <f t="shared" si="71"/>
        <v>11102</v>
      </c>
      <c r="O74" s="11">
        <f t="shared" si="59"/>
        <v>24.534201600130512</v>
      </c>
      <c r="P74" s="11">
        <f t="shared" si="72"/>
        <v>11102</v>
      </c>
      <c r="Q74" s="11" t="str">
        <f t="shared" si="60"/>
        <v>-</v>
      </c>
      <c r="R74" s="11">
        <f t="shared" si="73"/>
        <v>0</v>
      </c>
      <c r="S74" s="11" t="str">
        <f t="shared" si="61"/>
        <v>-</v>
      </c>
      <c r="T74" s="11">
        <f t="shared" si="74"/>
        <v>0</v>
      </c>
      <c r="U74" s="32"/>
    </row>
    <row r="75" spans="1:21" s="9" customFormat="1" ht="26.25" hidden="1" customHeight="1" outlineLevel="3" x14ac:dyDescent="0.25">
      <c r="A75" s="18"/>
      <c r="B75" s="33" t="s">
        <v>592</v>
      </c>
      <c r="C75" s="11">
        <f t="shared" si="55"/>
        <v>14085.9</v>
      </c>
      <c r="D75" s="11">
        <v>14085.9</v>
      </c>
      <c r="E75" s="11">
        <v>0</v>
      </c>
      <c r="F75" s="11">
        <v>0</v>
      </c>
      <c r="G75" s="11">
        <v>0</v>
      </c>
      <c r="H75" s="11">
        <f t="shared" si="63"/>
        <v>3292.6</v>
      </c>
      <c r="I75" s="11">
        <v>3292.6</v>
      </c>
      <c r="J75" s="6">
        <v>0</v>
      </c>
      <c r="K75" s="11">
        <v>0</v>
      </c>
      <c r="L75" s="11">
        <v>0</v>
      </c>
      <c r="M75" s="11">
        <f t="shared" si="58"/>
        <v>23.375148197843234</v>
      </c>
      <c r="N75" s="11">
        <f t="shared" si="71"/>
        <v>10793.3</v>
      </c>
      <c r="O75" s="11">
        <f t="shared" si="59"/>
        <v>23.375148197843234</v>
      </c>
      <c r="P75" s="11">
        <f t="shared" si="72"/>
        <v>10793.3</v>
      </c>
      <c r="Q75" s="11" t="str">
        <f t="shared" si="60"/>
        <v>-</v>
      </c>
      <c r="R75" s="11">
        <f t="shared" si="73"/>
        <v>0</v>
      </c>
      <c r="S75" s="11" t="str">
        <f t="shared" si="61"/>
        <v>-</v>
      </c>
      <c r="T75" s="11">
        <f t="shared" si="74"/>
        <v>0</v>
      </c>
      <c r="U75" s="32"/>
    </row>
    <row r="76" spans="1:21" s="9" customFormat="1" ht="18.75" hidden="1" customHeight="1" outlineLevel="3" x14ac:dyDescent="0.25">
      <c r="A76" s="18"/>
      <c r="B76" s="33" t="s">
        <v>593</v>
      </c>
      <c r="C76" s="11">
        <f t="shared" si="55"/>
        <v>100</v>
      </c>
      <c r="D76" s="11">
        <v>100</v>
      </c>
      <c r="E76" s="11">
        <v>0</v>
      </c>
      <c r="F76" s="11">
        <v>0</v>
      </c>
      <c r="G76" s="11">
        <v>0</v>
      </c>
      <c r="H76" s="11">
        <f t="shared" si="63"/>
        <v>100</v>
      </c>
      <c r="I76" s="11">
        <v>100</v>
      </c>
      <c r="J76" s="11">
        <v>0</v>
      </c>
      <c r="K76" s="11">
        <v>0</v>
      </c>
      <c r="L76" s="11">
        <v>0</v>
      </c>
      <c r="M76" s="11">
        <f t="shared" si="58"/>
        <v>100</v>
      </c>
      <c r="N76" s="11">
        <f t="shared" si="71"/>
        <v>0</v>
      </c>
      <c r="O76" s="11">
        <f t="shared" si="59"/>
        <v>100</v>
      </c>
      <c r="P76" s="11">
        <f t="shared" si="72"/>
        <v>0</v>
      </c>
      <c r="Q76" s="11" t="str">
        <f t="shared" si="60"/>
        <v>-</v>
      </c>
      <c r="R76" s="11">
        <f t="shared" si="73"/>
        <v>0</v>
      </c>
      <c r="S76" s="11" t="str">
        <f t="shared" si="61"/>
        <v>-</v>
      </c>
      <c r="T76" s="11">
        <f t="shared" si="74"/>
        <v>0</v>
      </c>
      <c r="U76" s="168"/>
    </row>
    <row r="77" spans="1:21" s="9" customFormat="1" ht="25.5" hidden="1" outlineLevel="3" x14ac:dyDescent="0.25">
      <c r="A77" s="40"/>
      <c r="B77" s="33" t="s">
        <v>594</v>
      </c>
      <c r="C77" s="11">
        <f t="shared" si="55"/>
        <v>60</v>
      </c>
      <c r="D77" s="11">
        <v>60</v>
      </c>
      <c r="E77" s="11">
        <v>0</v>
      </c>
      <c r="F77" s="11">
        <v>0</v>
      </c>
      <c r="G77" s="11">
        <v>0</v>
      </c>
      <c r="H77" s="11">
        <f t="shared" si="63"/>
        <v>0</v>
      </c>
      <c r="I77" s="11">
        <v>0</v>
      </c>
      <c r="J77" s="11">
        <v>0</v>
      </c>
      <c r="K77" s="11">
        <v>0</v>
      </c>
      <c r="L77" s="11">
        <v>0</v>
      </c>
      <c r="M77" s="11">
        <f t="shared" si="58"/>
        <v>0</v>
      </c>
      <c r="N77" s="11">
        <f t="shared" si="71"/>
        <v>60</v>
      </c>
      <c r="O77" s="11">
        <f t="shared" si="59"/>
        <v>0</v>
      </c>
      <c r="P77" s="11">
        <f t="shared" si="72"/>
        <v>60</v>
      </c>
      <c r="Q77" s="11" t="str">
        <f t="shared" si="60"/>
        <v>-</v>
      </c>
      <c r="R77" s="11">
        <f t="shared" si="73"/>
        <v>0</v>
      </c>
      <c r="S77" s="11" t="str">
        <f t="shared" si="61"/>
        <v>-</v>
      </c>
      <c r="T77" s="11">
        <f t="shared" si="74"/>
        <v>0</v>
      </c>
      <c r="U77" s="32"/>
    </row>
    <row r="78" spans="1:21" s="9" customFormat="1" ht="38.25" hidden="1" outlineLevel="3" x14ac:dyDescent="0.25">
      <c r="A78" s="40"/>
      <c r="B78" s="33" t="s">
        <v>198</v>
      </c>
      <c r="C78" s="11">
        <f t="shared" si="55"/>
        <v>70</v>
      </c>
      <c r="D78" s="11">
        <v>70</v>
      </c>
      <c r="E78" s="11">
        <v>0</v>
      </c>
      <c r="F78" s="11">
        <v>0</v>
      </c>
      <c r="G78" s="11">
        <v>0</v>
      </c>
      <c r="H78" s="11">
        <f t="shared" si="63"/>
        <v>45</v>
      </c>
      <c r="I78" s="11">
        <v>45</v>
      </c>
      <c r="J78" s="11">
        <v>0</v>
      </c>
      <c r="K78" s="11">
        <v>0</v>
      </c>
      <c r="L78" s="11">
        <v>0</v>
      </c>
      <c r="M78" s="11">
        <f t="shared" si="58"/>
        <v>64.285714285714292</v>
      </c>
      <c r="N78" s="11">
        <f t="shared" si="71"/>
        <v>25</v>
      </c>
      <c r="O78" s="11">
        <f t="shared" si="59"/>
        <v>64.285714285714292</v>
      </c>
      <c r="P78" s="11">
        <f t="shared" si="72"/>
        <v>25</v>
      </c>
      <c r="Q78" s="11" t="str">
        <f t="shared" si="60"/>
        <v>-</v>
      </c>
      <c r="R78" s="11">
        <f t="shared" si="73"/>
        <v>0</v>
      </c>
      <c r="S78" s="11" t="str">
        <f t="shared" si="61"/>
        <v>-</v>
      </c>
      <c r="T78" s="11">
        <f t="shared" si="74"/>
        <v>0</v>
      </c>
      <c r="U78" s="32"/>
    </row>
    <row r="79" spans="1:21" s="9" customFormat="1" ht="25.5" hidden="1" outlineLevel="3" x14ac:dyDescent="0.25">
      <c r="A79" s="40"/>
      <c r="B79" s="33" t="s">
        <v>595</v>
      </c>
      <c r="C79" s="11">
        <f t="shared" si="55"/>
        <v>30</v>
      </c>
      <c r="D79" s="11">
        <v>30</v>
      </c>
      <c r="E79" s="11">
        <v>0</v>
      </c>
      <c r="F79" s="11">
        <v>0</v>
      </c>
      <c r="G79" s="11">
        <v>0</v>
      </c>
      <c r="H79" s="11">
        <f t="shared" si="63"/>
        <v>0</v>
      </c>
      <c r="I79" s="11">
        <v>0</v>
      </c>
      <c r="J79" s="11">
        <v>0</v>
      </c>
      <c r="K79" s="11">
        <v>0</v>
      </c>
      <c r="L79" s="11">
        <v>0</v>
      </c>
      <c r="M79" s="11">
        <f t="shared" si="58"/>
        <v>0</v>
      </c>
      <c r="N79" s="11">
        <f t="shared" si="71"/>
        <v>30</v>
      </c>
      <c r="O79" s="11">
        <f t="shared" si="59"/>
        <v>0</v>
      </c>
      <c r="P79" s="11">
        <f t="shared" si="72"/>
        <v>30</v>
      </c>
      <c r="Q79" s="11" t="str">
        <f t="shared" si="60"/>
        <v>-</v>
      </c>
      <c r="R79" s="11">
        <f t="shared" si="73"/>
        <v>0</v>
      </c>
      <c r="S79" s="11" t="str">
        <f t="shared" si="61"/>
        <v>-</v>
      </c>
      <c r="T79" s="11">
        <f t="shared" si="74"/>
        <v>0</v>
      </c>
      <c r="U79" s="32"/>
    </row>
    <row r="80" spans="1:21" s="9" customFormat="1" ht="51" hidden="1" outlineLevel="3" x14ac:dyDescent="0.25">
      <c r="A80" s="18"/>
      <c r="B80" s="33" t="s">
        <v>199</v>
      </c>
      <c r="C80" s="11">
        <f t="shared" si="55"/>
        <v>35.4</v>
      </c>
      <c r="D80" s="11">
        <v>35.4</v>
      </c>
      <c r="E80" s="11">
        <v>0</v>
      </c>
      <c r="F80" s="11">
        <v>0</v>
      </c>
      <c r="G80" s="11">
        <v>0</v>
      </c>
      <c r="H80" s="11">
        <f t="shared" si="63"/>
        <v>0</v>
      </c>
      <c r="I80" s="11">
        <v>0</v>
      </c>
      <c r="J80" s="11">
        <v>0</v>
      </c>
      <c r="K80" s="11">
        <v>0</v>
      </c>
      <c r="L80" s="11">
        <v>0</v>
      </c>
      <c r="M80" s="11">
        <f t="shared" si="58"/>
        <v>0</v>
      </c>
      <c r="N80" s="11">
        <f t="shared" si="71"/>
        <v>35.4</v>
      </c>
      <c r="O80" s="11">
        <f t="shared" si="59"/>
        <v>0</v>
      </c>
      <c r="P80" s="11">
        <f t="shared" si="72"/>
        <v>35.4</v>
      </c>
      <c r="Q80" s="11" t="str">
        <f t="shared" si="60"/>
        <v>-</v>
      </c>
      <c r="R80" s="11">
        <f t="shared" si="73"/>
        <v>0</v>
      </c>
      <c r="S80" s="11" t="str">
        <f t="shared" si="61"/>
        <v>-</v>
      </c>
      <c r="T80" s="11">
        <f t="shared" si="74"/>
        <v>0</v>
      </c>
      <c r="U80" s="32"/>
    </row>
    <row r="81" spans="1:21" s="9" customFormat="1" ht="34.5" hidden="1" customHeight="1" outlineLevel="3" x14ac:dyDescent="0.25">
      <c r="A81" s="18"/>
      <c r="B81" s="33" t="s">
        <v>596</v>
      </c>
      <c r="C81" s="11">
        <f t="shared" ref="C81" si="87">SUM(D81:F81)</f>
        <v>30</v>
      </c>
      <c r="D81" s="11">
        <v>30</v>
      </c>
      <c r="E81" s="11">
        <v>0</v>
      </c>
      <c r="F81" s="11">
        <v>0</v>
      </c>
      <c r="G81" s="11">
        <v>0</v>
      </c>
      <c r="H81" s="11">
        <f t="shared" ref="H81" si="88">SUM(I81:K81)</f>
        <v>14</v>
      </c>
      <c r="I81" s="11">
        <v>14</v>
      </c>
      <c r="J81" s="11">
        <v>0</v>
      </c>
      <c r="K81" s="11">
        <v>0</v>
      </c>
      <c r="L81" s="11">
        <v>0</v>
      </c>
      <c r="M81" s="11">
        <f t="shared" ref="M81" si="89">IFERROR(H81/C81*100,"-")</f>
        <v>46.666666666666664</v>
      </c>
      <c r="N81" s="11">
        <f t="shared" ref="N81" si="90">C81-H81</f>
        <v>16</v>
      </c>
      <c r="O81" s="11">
        <f t="shared" ref="O81" si="91">IFERROR(I81/D81*100,"-")</f>
        <v>46.666666666666664</v>
      </c>
      <c r="P81" s="11">
        <f t="shared" ref="P81" si="92">D81-I81</f>
        <v>16</v>
      </c>
      <c r="Q81" s="11" t="str">
        <f t="shared" ref="Q81" si="93">IFERROR(J81/E81*100,"-")</f>
        <v>-</v>
      </c>
      <c r="R81" s="11">
        <f t="shared" ref="R81" si="94">E81-J81</f>
        <v>0</v>
      </c>
      <c r="S81" s="11" t="str">
        <f t="shared" ref="S81" si="95">IFERROR(K81/F81*100,"-")</f>
        <v>-</v>
      </c>
      <c r="T81" s="11">
        <f t="shared" ref="T81" si="96">F81-K81</f>
        <v>0</v>
      </c>
      <c r="U81" s="32"/>
    </row>
    <row r="82" spans="1:21" s="9" customFormat="1" ht="15.75" hidden="1" outlineLevel="3" x14ac:dyDescent="0.25">
      <c r="A82" s="18"/>
      <c r="B82" s="33" t="s">
        <v>597</v>
      </c>
      <c r="C82" s="11">
        <f t="shared" si="55"/>
        <v>250</v>
      </c>
      <c r="D82" s="11">
        <v>250</v>
      </c>
      <c r="E82" s="11">
        <v>0</v>
      </c>
      <c r="F82" s="11">
        <v>0</v>
      </c>
      <c r="G82" s="11">
        <v>0</v>
      </c>
      <c r="H82" s="11">
        <f t="shared" si="63"/>
        <v>157.69999999999999</v>
      </c>
      <c r="I82" s="11">
        <v>157.69999999999999</v>
      </c>
      <c r="J82" s="11">
        <v>0</v>
      </c>
      <c r="K82" s="11">
        <v>0</v>
      </c>
      <c r="L82" s="11">
        <v>0</v>
      </c>
      <c r="M82" s="11">
        <f t="shared" si="58"/>
        <v>63.079999999999991</v>
      </c>
      <c r="N82" s="11">
        <f t="shared" si="71"/>
        <v>92.300000000000011</v>
      </c>
      <c r="O82" s="11">
        <f t="shared" si="59"/>
        <v>63.079999999999991</v>
      </c>
      <c r="P82" s="11">
        <f t="shared" si="72"/>
        <v>92.300000000000011</v>
      </c>
      <c r="Q82" s="11" t="str">
        <f t="shared" si="60"/>
        <v>-</v>
      </c>
      <c r="R82" s="11">
        <f t="shared" si="73"/>
        <v>0</v>
      </c>
      <c r="S82" s="11" t="str">
        <f t="shared" si="61"/>
        <v>-</v>
      </c>
      <c r="T82" s="11">
        <f t="shared" si="74"/>
        <v>0</v>
      </c>
      <c r="U82" s="32"/>
    </row>
    <row r="83" spans="1:21" s="9" customFormat="1" ht="15.75" hidden="1" outlineLevel="3" x14ac:dyDescent="0.25">
      <c r="A83" s="18"/>
      <c r="B83" s="33" t="s">
        <v>591</v>
      </c>
      <c r="C83" s="11">
        <f t="shared" si="55"/>
        <v>50</v>
      </c>
      <c r="D83" s="11">
        <v>50</v>
      </c>
      <c r="E83" s="11">
        <v>0</v>
      </c>
      <c r="F83" s="11">
        <v>0</v>
      </c>
      <c r="G83" s="11">
        <v>0</v>
      </c>
      <c r="H83" s="11">
        <f t="shared" si="63"/>
        <v>0</v>
      </c>
      <c r="I83" s="11">
        <v>0</v>
      </c>
      <c r="J83" s="11">
        <v>0</v>
      </c>
      <c r="K83" s="11">
        <v>0</v>
      </c>
      <c r="L83" s="11">
        <v>0</v>
      </c>
      <c r="M83" s="11">
        <f t="shared" si="58"/>
        <v>0</v>
      </c>
      <c r="N83" s="11">
        <f t="shared" si="71"/>
        <v>50</v>
      </c>
      <c r="O83" s="11">
        <f t="shared" si="59"/>
        <v>0</v>
      </c>
      <c r="P83" s="11">
        <f t="shared" si="72"/>
        <v>50</v>
      </c>
      <c r="Q83" s="11" t="str">
        <f t="shared" si="60"/>
        <v>-</v>
      </c>
      <c r="R83" s="11">
        <f t="shared" si="73"/>
        <v>0</v>
      </c>
      <c r="S83" s="11" t="str">
        <f t="shared" si="61"/>
        <v>-</v>
      </c>
      <c r="T83" s="11">
        <f t="shared" si="74"/>
        <v>0</v>
      </c>
      <c r="U83" s="32"/>
    </row>
    <row r="84" spans="1:21" s="19" customFormat="1" ht="30" customHeight="1" outlineLevel="1" x14ac:dyDescent="0.25">
      <c r="A84" s="169"/>
      <c r="B84" s="34" t="s">
        <v>598</v>
      </c>
      <c r="C84" s="14">
        <f t="shared" si="55"/>
        <v>75695.3</v>
      </c>
      <c r="D84" s="14">
        <f>D85+D90</f>
        <v>75695.3</v>
      </c>
      <c r="E84" s="14">
        <f t="shared" ref="E84:F84" si="97">E85+E90</f>
        <v>0</v>
      </c>
      <c r="F84" s="14">
        <f t="shared" si="97"/>
        <v>0</v>
      </c>
      <c r="G84" s="14">
        <f>SUM(G85:G97)</f>
        <v>0</v>
      </c>
      <c r="H84" s="7">
        <f t="shared" si="63"/>
        <v>15109.5</v>
      </c>
      <c r="I84" s="7">
        <f>I85+I90</f>
        <v>15109.5</v>
      </c>
      <c r="J84" s="7">
        <f>SUM(J85:J97)</f>
        <v>0</v>
      </c>
      <c r="K84" s="7">
        <f>SUM(K85:K97)</f>
        <v>0</v>
      </c>
      <c r="L84" s="7">
        <f>SUM(L85:L97)</f>
        <v>0</v>
      </c>
      <c r="M84" s="14">
        <f t="shared" si="58"/>
        <v>19.960948698267924</v>
      </c>
      <c r="N84" s="14">
        <f t="shared" si="71"/>
        <v>60585.8</v>
      </c>
      <c r="O84" s="14">
        <f t="shared" si="59"/>
        <v>19.960948698267924</v>
      </c>
      <c r="P84" s="14">
        <f t="shared" si="72"/>
        <v>60585.8</v>
      </c>
      <c r="Q84" s="14" t="str">
        <f t="shared" si="60"/>
        <v>-</v>
      </c>
      <c r="R84" s="14">
        <f t="shared" si="73"/>
        <v>0</v>
      </c>
      <c r="S84" s="14" t="str">
        <f t="shared" si="61"/>
        <v>-</v>
      </c>
      <c r="T84" s="14">
        <f t="shared" si="74"/>
        <v>0</v>
      </c>
      <c r="U84" s="32"/>
    </row>
    <row r="85" spans="1:21" s="9" customFormat="1" ht="38.25" outlineLevel="2" collapsed="1" x14ac:dyDescent="0.25">
      <c r="A85" s="18"/>
      <c r="B85" s="33" t="s">
        <v>628</v>
      </c>
      <c r="C85" s="11">
        <f t="shared" si="55"/>
        <v>33996.300000000003</v>
      </c>
      <c r="D85" s="11">
        <f>SUM(D86:D89)</f>
        <v>33996.300000000003</v>
      </c>
      <c r="E85" s="11">
        <f t="shared" ref="E85:G85" si="98">SUM(E86:E89)</f>
        <v>0</v>
      </c>
      <c r="F85" s="11">
        <f t="shared" si="98"/>
        <v>0</v>
      </c>
      <c r="G85" s="11">
        <f t="shared" si="98"/>
        <v>0</v>
      </c>
      <c r="H85" s="11">
        <f t="shared" si="63"/>
        <v>7086.7</v>
      </c>
      <c r="I85" s="11">
        <f>SUM(I86:I89)</f>
        <v>7086.7</v>
      </c>
      <c r="J85" s="11">
        <f t="shared" ref="J85:K85" si="99">SUM(J86:J89)</f>
        <v>0</v>
      </c>
      <c r="K85" s="11">
        <f t="shared" si="99"/>
        <v>0</v>
      </c>
      <c r="L85" s="11">
        <v>0</v>
      </c>
      <c r="M85" s="11">
        <f t="shared" si="58"/>
        <v>20.845503775410851</v>
      </c>
      <c r="N85" s="11">
        <f t="shared" si="71"/>
        <v>26909.600000000002</v>
      </c>
      <c r="O85" s="11">
        <f t="shared" si="59"/>
        <v>20.845503775410851</v>
      </c>
      <c r="P85" s="11">
        <f t="shared" si="72"/>
        <v>26909.600000000002</v>
      </c>
      <c r="Q85" s="11" t="str">
        <f t="shared" si="60"/>
        <v>-</v>
      </c>
      <c r="R85" s="11">
        <f t="shared" si="73"/>
        <v>0</v>
      </c>
      <c r="S85" s="11" t="str">
        <f t="shared" si="61"/>
        <v>-</v>
      </c>
      <c r="T85" s="11">
        <f t="shared" si="74"/>
        <v>0</v>
      </c>
      <c r="U85" s="32"/>
    </row>
    <row r="86" spans="1:21" s="9" customFormat="1" ht="31.5" hidden="1" customHeight="1" outlineLevel="3" x14ac:dyDescent="0.25">
      <c r="A86" s="18"/>
      <c r="B86" s="33" t="s">
        <v>599</v>
      </c>
      <c r="C86" s="11">
        <f t="shared" si="55"/>
        <v>33748.300000000003</v>
      </c>
      <c r="D86" s="11">
        <v>33748.300000000003</v>
      </c>
      <c r="E86" s="11">
        <v>0</v>
      </c>
      <c r="F86" s="11">
        <v>0</v>
      </c>
      <c r="G86" s="11">
        <v>0</v>
      </c>
      <c r="H86" s="11">
        <f t="shared" si="63"/>
        <v>6986.7</v>
      </c>
      <c r="I86" s="11">
        <v>6986.7</v>
      </c>
      <c r="J86" s="11">
        <v>0</v>
      </c>
      <c r="K86" s="11">
        <v>0</v>
      </c>
      <c r="L86" s="11">
        <v>0</v>
      </c>
      <c r="M86" s="11">
        <f t="shared" si="58"/>
        <v>20.702376119686026</v>
      </c>
      <c r="N86" s="11">
        <f t="shared" si="71"/>
        <v>26761.600000000002</v>
      </c>
      <c r="O86" s="11">
        <f t="shared" si="59"/>
        <v>20.702376119686026</v>
      </c>
      <c r="P86" s="11">
        <f t="shared" si="72"/>
        <v>26761.600000000002</v>
      </c>
      <c r="Q86" s="11" t="str">
        <f t="shared" si="60"/>
        <v>-</v>
      </c>
      <c r="R86" s="11">
        <f t="shared" si="73"/>
        <v>0</v>
      </c>
      <c r="S86" s="11" t="str">
        <f t="shared" si="61"/>
        <v>-</v>
      </c>
      <c r="T86" s="11">
        <f t="shared" si="74"/>
        <v>0</v>
      </c>
      <c r="U86" s="32"/>
    </row>
    <row r="87" spans="1:21" s="9" customFormat="1" ht="27.75" hidden="1" customHeight="1" outlineLevel="3" x14ac:dyDescent="0.25">
      <c r="A87" s="18"/>
      <c r="B87" s="33" t="s">
        <v>17</v>
      </c>
      <c r="C87" s="11">
        <f t="shared" si="55"/>
        <v>100</v>
      </c>
      <c r="D87" s="11">
        <v>100</v>
      </c>
      <c r="E87" s="11">
        <v>0</v>
      </c>
      <c r="F87" s="11">
        <v>0</v>
      </c>
      <c r="G87" s="11">
        <v>0</v>
      </c>
      <c r="H87" s="11">
        <f t="shared" si="63"/>
        <v>100</v>
      </c>
      <c r="I87" s="11">
        <v>100</v>
      </c>
      <c r="J87" s="11">
        <v>0</v>
      </c>
      <c r="K87" s="11">
        <v>0</v>
      </c>
      <c r="L87" s="11">
        <v>0</v>
      </c>
      <c r="M87" s="11">
        <f t="shared" si="58"/>
        <v>100</v>
      </c>
      <c r="N87" s="11">
        <f t="shared" si="71"/>
        <v>0</v>
      </c>
      <c r="O87" s="11">
        <f t="shared" si="59"/>
        <v>100</v>
      </c>
      <c r="P87" s="11">
        <f t="shared" si="72"/>
        <v>0</v>
      </c>
      <c r="Q87" s="11" t="str">
        <f t="shared" si="60"/>
        <v>-</v>
      </c>
      <c r="R87" s="11">
        <f t="shared" si="73"/>
        <v>0</v>
      </c>
      <c r="S87" s="11" t="str">
        <f t="shared" si="61"/>
        <v>-</v>
      </c>
      <c r="T87" s="11">
        <f t="shared" si="74"/>
        <v>0</v>
      </c>
      <c r="U87" s="32"/>
    </row>
    <row r="88" spans="1:21" s="9" customFormat="1" ht="25.5" hidden="1" outlineLevel="3" x14ac:dyDescent="0.25">
      <c r="A88" s="18"/>
      <c r="B88" s="33" t="s">
        <v>600</v>
      </c>
      <c r="C88" s="11">
        <f t="shared" si="55"/>
        <v>55</v>
      </c>
      <c r="D88" s="11">
        <v>55</v>
      </c>
      <c r="E88" s="11">
        <v>0</v>
      </c>
      <c r="F88" s="11">
        <v>0</v>
      </c>
      <c r="G88" s="11">
        <v>0</v>
      </c>
      <c r="H88" s="11">
        <f>SUM(I88:K88)</f>
        <v>0</v>
      </c>
      <c r="I88" s="11">
        <v>0</v>
      </c>
      <c r="J88" s="11">
        <v>0</v>
      </c>
      <c r="K88" s="11">
        <v>0</v>
      </c>
      <c r="L88" s="11">
        <v>0</v>
      </c>
      <c r="M88" s="11">
        <f t="shared" si="58"/>
        <v>0</v>
      </c>
      <c r="N88" s="11">
        <f t="shared" si="71"/>
        <v>55</v>
      </c>
      <c r="O88" s="11">
        <f t="shared" si="59"/>
        <v>0</v>
      </c>
      <c r="P88" s="11">
        <f t="shared" si="72"/>
        <v>55</v>
      </c>
      <c r="Q88" s="11" t="str">
        <f t="shared" si="60"/>
        <v>-</v>
      </c>
      <c r="R88" s="11">
        <f t="shared" si="73"/>
        <v>0</v>
      </c>
      <c r="S88" s="11" t="str">
        <f t="shared" si="61"/>
        <v>-</v>
      </c>
      <c r="T88" s="11">
        <f t="shared" si="74"/>
        <v>0</v>
      </c>
      <c r="U88" s="32"/>
    </row>
    <row r="89" spans="1:21" s="9" customFormat="1" ht="23.25" hidden="1" customHeight="1" outlineLevel="3" x14ac:dyDescent="0.25">
      <c r="A89" s="18"/>
      <c r="B89" s="33" t="s">
        <v>591</v>
      </c>
      <c r="C89" s="11">
        <f t="shared" ref="C89" si="100">SUM(D89:F89)</f>
        <v>93</v>
      </c>
      <c r="D89" s="11">
        <v>93</v>
      </c>
      <c r="E89" s="11">
        <v>0</v>
      </c>
      <c r="F89" s="11">
        <v>0</v>
      </c>
      <c r="G89" s="11">
        <v>0</v>
      </c>
      <c r="H89" s="11">
        <f t="shared" ref="H89" si="101">SUM(I89:K89)</f>
        <v>0</v>
      </c>
      <c r="I89" s="11">
        <v>0</v>
      </c>
      <c r="J89" s="11">
        <v>0</v>
      </c>
      <c r="K89" s="11">
        <v>0</v>
      </c>
      <c r="L89" s="11">
        <v>0</v>
      </c>
      <c r="M89" s="11">
        <f t="shared" ref="M89" si="102">IFERROR(H89/C89*100,"-")</f>
        <v>0</v>
      </c>
      <c r="N89" s="11">
        <f t="shared" ref="N89" si="103">C89-H89</f>
        <v>93</v>
      </c>
      <c r="O89" s="11">
        <f t="shared" ref="O89" si="104">IFERROR(I89/D89*100,"-")</f>
        <v>0</v>
      </c>
      <c r="P89" s="11">
        <f t="shared" ref="P89" si="105">D89-I89</f>
        <v>93</v>
      </c>
      <c r="Q89" s="11" t="str">
        <f t="shared" ref="Q89" si="106">IFERROR(J89/E89*100,"-")</f>
        <v>-</v>
      </c>
      <c r="R89" s="11">
        <f t="shared" ref="R89" si="107">E89-J89</f>
        <v>0</v>
      </c>
      <c r="S89" s="11" t="str">
        <f t="shared" ref="S89" si="108">IFERROR(K89/F89*100,"-")</f>
        <v>-</v>
      </c>
      <c r="T89" s="11">
        <f t="shared" ref="T89" si="109">F89-K89</f>
        <v>0</v>
      </c>
      <c r="U89" s="32"/>
    </row>
    <row r="90" spans="1:21" s="9" customFormat="1" ht="28.5" customHeight="1" outlineLevel="2" collapsed="1" x14ac:dyDescent="0.25">
      <c r="A90" s="18"/>
      <c r="B90" s="33" t="s">
        <v>629</v>
      </c>
      <c r="C90" s="11">
        <f t="shared" si="55"/>
        <v>41699</v>
      </c>
      <c r="D90" s="11">
        <f>SUM(D91:D97)</f>
        <v>41699</v>
      </c>
      <c r="E90" s="11">
        <f t="shared" ref="E90:F90" si="110">SUM(E91:E97)</f>
        <v>0</v>
      </c>
      <c r="F90" s="11">
        <f t="shared" si="110"/>
        <v>0</v>
      </c>
      <c r="G90" s="11">
        <v>0</v>
      </c>
      <c r="H90" s="11">
        <f t="shared" si="63"/>
        <v>8022.8</v>
      </c>
      <c r="I90" s="11">
        <f>SUM(I91:I97)</f>
        <v>8022.8</v>
      </c>
      <c r="J90" s="11">
        <f t="shared" ref="J90:L90" si="111">SUM(J91:J97)</f>
        <v>0</v>
      </c>
      <c r="K90" s="11">
        <f t="shared" si="111"/>
        <v>0</v>
      </c>
      <c r="L90" s="11">
        <f t="shared" si="111"/>
        <v>0</v>
      </c>
      <c r="M90" s="11">
        <f t="shared" ref="M90" si="112">IFERROR(H90/C90*100,"-")</f>
        <v>19.239789923019739</v>
      </c>
      <c r="N90" s="11">
        <f t="shared" si="71"/>
        <v>33676.199999999997</v>
      </c>
      <c r="O90" s="11">
        <f t="shared" ref="O90" si="113">IFERROR(I90/D90*100,"-")</f>
        <v>19.239789923019739</v>
      </c>
      <c r="P90" s="11">
        <f t="shared" si="72"/>
        <v>33676.199999999997</v>
      </c>
      <c r="Q90" s="11" t="str">
        <f t="shared" ref="Q90" si="114">IFERROR(J90/E90*100,"-")</f>
        <v>-</v>
      </c>
      <c r="R90" s="11">
        <f t="shared" si="73"/>
        <v>0</v>
      </c>
      <c r="S90" s="11" t="str">
        <f t="shared" ref="S90" si="115">IFERROR(K90/F90*100,"-")</f>
        <v>-</v>
      </c>
      <c r="T90" s="11">
        <f t="shared" si="74"/>
        <v>0</v>
      </c>
      <c r="U90" s="32"/>
    </row>
    <row r="91" spans="1:21" s="9" customFormat="1" ht="25.5" hidden="1" outlineLevel="3" x14ac:dyDescent="0.25">
      <c r="A91" s="18"/>
      <c r="B91" s="33" t="s">
        <v>601</v>
      </c>
      <c r="C91" s="11">
        <f t="shared" si="55"/>
        <v>40519</v>
      </c>
      <c r="D91" s="11">
        <v>40519</v>
      </c>
      <c r="E91" s="11">
        <v>0</v>
      </c>
      <c r="F91" s="11">
        <v>0</v>
      </c>
      <c r="G91" s="11">
        <v>0</v>
      </c>
      <c r="H91" s="11">
        <f t="shared" si="63"/>
        <v>7963.5</v>
      </c>
      <c r="I91" s="11">
        <v>7963.5</v>
      </c>
      <c r="J91" s="11">
        <v>0</v>
      </c>
      <c r="K91" s="11">
        <v>0</v>
      </c>
      <c r="L91" s="11">
        <v>0</v>
      </c>
      <c r="M91" s="11">
        <f t="shared" si="58"/>
        <v>19.653742688615218</v>
      </c>
      <c r="N91" s="11">
        <f t="shared" si="71"/>
        <v>32555.5</v>
      </c>
      <c r="O91" s="11">
        <f t="shared" si="59"/>
        <v>19.653742688615218</v>
      </c>
      <c r="P91" s="11">
        <f t="shared" si="72"/>
        <v>32555.5</v>
      </c>
      <c r="Q91" s="11" t="str">
        <f t="shared" si="60"/>
        <v>-</v>
      </c>
      <c r="R91" s="11">
        <f t="shared" si="73"/>
        <v>0</v>
      </c>
      <c r="S91" s="11" t="str">
        <f t="shared" si="61"/>
        <v>-</v>
      </c>
      <c r="T91" s="11">
        <f t="shared" si="74"/>
        <v>0</v>
      </c>
      <c r="U91" s="32"/>
    </row>
    <row r="92" spans="1:21" s="9" customFormat="1" ht="38.25" hidden="1" outlineLevel="3" x14ac:dyDescent="0.25">
      <c r="A92" s="18"/>
      <c r="B92" s="33" t="s">
        <v>18</v>
      </c>
      <c r="C92" s="11">
        <f t="shared" si="55"/>
        <v>200</v>
      </c>
      <c r="D92" s="11">
        <v>200</v>
      </c>
      <c r="E92" s="11">
        <v>0</v>
      </c>
      <c r="F92" s="11">
        <v>0</v>
      </c>
      <c r="G92" s="11">
        <v>0</v>
      </c>
      <c r="H92" s="11">
        <f t="shared" si="63"/>
        <v>59.3</v>
      </c>
      <c r="I92" s="11">
        <v>59.3</v>
      </c>
      <c r="J92" s="11">
        <v>0</v>
      </c>
      <c r="K92" s="11">
        <v>0</v>
      </c>
      <c r="L92" s="11">
        <v>0</v>
      </c>
      <c r="M92" s="11">
        <f t="shared" si="58"/>
        <v>29.65</v>
      </c>
      <c r="N92" s="11">
        <f t="shared" si="71"/>
        <v>140.69999999999999</v>
      </c>
      <c r="O92" s="11">
        <f t="shared" si="59"/>
        <v>29.65</v>
      </c>
      <c r="P92" s="11">
        <f t="shared" si="72"/>
        <v>140.69999999999999</v>
      </c>
      <c r="Q92" s="11" t="str">
        <f t="shared" si="60"/>
        <v>-</v>
      </c>
      <c r="R92" s="11">
        <f t="shared" si="73"/>
        <v>0</v>
      </c>
      <c r="S92" s="11" t="str">
        <f t="shared" si="61"/>
        <v>-</v>
      </c>
      <c r="T92" s="11">
        <f t="shared" si="74"/>
        <v>0</v>
      </c>
      <c r="U92" s="32"/>
    </row>
    <row r="93" spans="1:21" s="9" customFormat="1" ht="25.5" hidden="1" outlineLevel="3" x14ac:dyDescent="0.25">
      <c r="A93" s="18"/>
      <c r="B93" s="33" t="s">
        <v>19</v>
      </c>
      <c r="C93" s="11">
        <f t="shared" si="55"/>
        <v>80</v>
      </c>
      <c r="D93" s="11">
        <v>80</v>
      </c>
      <c r="E93" s="11">
        <v>0</v>
      </c>
      <c r="F93" s="11">
        <v>0</v>
      </c>
      <c r="G93" s="11">
        <v>0</v>
      </c>
      <c r="H93" s="11">
        <f t="shared" si="63"/>
        <v>0</v>
      </c>
      <c r="I93" s="11">
        <v>0</v>
      </c>
      <c r="J93" s="11">
        <v>0</v>
      </c>
      <c r="K93" s="11">
        <v>0</v>
      </c>
      <c r="L93" s="11">
        <v>0</v>
      </c>
      <c r="M93" s="11">
        <f t="shared" si="58"/>
        <v>0</v>
      </c>
      <c r="N93" s="11">
        <f t="shared" si="71"/>
        <v>80</v>
      </c>
      <c r="O93" s="11">
        <f t="shared" si="59"/>
        <v>0</v>
      </c>
      <c r="P93" s="11">
        <f t="shared" si="72"/>
        <v>80</v>
      </c>
      <c r="Q93" s="11" t="str">
        <f t="shared" si="60"/>
        <v>-</v>
      </c>
      <c r="R93" s="11">
        <f t="shared" si="73"/>
        <v>0</v>
      </c>
      <c r="S93" s="11" t="str">
        <f t="shared" si="61"/>
        <v>-</v>
      </c>
      <c r="T93" s="11">
        <f t="shared" si="74"/>
        <v>0</v>
      </c>
      <c r="U93" s="32"/>
    </row>
    <row r="94" spans="1:21" s="9" customFormat="1" ht="38.25" hidden="1" outlineLevel="3" x14ac:dyDescent="0.25">
      <c r="A94" s="18"/>
      <c r="B94" s="33" t="s">
        <v>20</v>
      </c>
      <c r="C94" s="11">
        <f t="shared" si="55"/>
        <v>200</v>
      </c>
      <c r="D94" s="11">
        <v>200</v>
      </c>
      <c r="E94" s="11">
        <v>0</v>
      </c>
      <c r="F94" s="11">
        <v>0</v>
      </c>
      <c r="G94" s="11">
        <v>0</v>
      </c>
      <c r="H94" s="11">
        <f t="shared" si="63"/>
        <v>0</v>
      </c>
      <c r="I94" s="11">
        <v>0</v>
      </c>
      <c r="J94" s="11">
        <v>0</v>
      </c>
      <c r="K94" s="11">
        <v>0</v>
      </c>
      <c r="L94" s="11">
        <v>0</v>
      </c>
      <c r="M94" s="11">
        <f t="shared" si="58"/>
        <v>0</v>
      </c>
      <c r="N94" s="11">
        <f t="shared" si="71"/>
        <v>200</v>
      </c>
      <c r="O94" s="11">
        <f t="shared" si="59"/>
        <v>0</v>
      </c>
      <c r="P94" s="11">
        <f t="shared" si="72"/>
        <v>200</v>
      </c>
      <c r="Q94" s="11" t="str">
        <f t="shared" si="60"/>
        <v>-</v>
      </c>
      <c r="R94" s="11">
        <f t="shared" si="73"/>
        <v>0</v>
      </c>
      <c r="S94" s="11" t="str">
        <f t="shared" si="61"/>
        <v>-</v>
      </c>
      <c r="T94" s="11">
        <f t="shared" si="74"/>
        <v>0</v>
      </c>
      <c r="U94" s="32"/>
    </row>
    <row r="95" spans="1:21" s="9" customFormat="1" ht="51" hidden="1" customHeight="1" outlineLevel="3" x14ac:dyDescent="0.25">
      <c r="A95" s="18"/>
      <c r="B95" s="33" t="s">
        <v>21</v>
      </c>
      <c r="C95" s="11">
        <f t="shared" si="55"/>
        <v>150</v>
      </c>
      <c r="D95" s="11">
        <v>150</v>
      </c>
      <c r="E95" s="11">
        <v>0</v>
      </c>
      <c r="F95" s="11">
        <v>0</v>
      </c>
      <c r="G95" s="11">
        <v>0</v>
      </c>
      <c r="H95" s="11">
        <f t="shared" si="63"/>
        <v>0</v>
      </c>
      <c r="I95" s="11">
        <v>0</v>
      </c>
      <c r="J95" s="11">
        <v>0</v>
      </c>
      <c r="K95" s="11">
        <v>0</v>
      </c>
      <c r="L95" s="11">
        <v>0</v>
      </c>
      <c r="M95" s="11">
        <f t="shared" si="58"/>
        <v>0</v>
      </c>
      <c r="N95" s="11">
        <f t="shared" si="71"/>
        <v>150</v>
      </c>
      <c r="O95" s="11">
        <f t="shared" si="59"/>
        <v>0</v>
      </c>
      <c r="P95" s="11">
        <f t="shared" si="72"/>
        <v>150</v>
      </c>
      <c r="Q95" s="11" t="str">
        <f t="shared" si="60"/>
        <v>-</v>
      </c>
      <c r="R95" s="11">
        <f t="shared" si="73"/>
        <v>0</v>
      </c>
      <c r="S95" s="11" t="str">
        <f t="shared" si="61"/>
        <v>-</v>
      </c>
      <c r="T95" s="11">
        <f t="shared" si="74"/>
        <v>0</v>
      </c>
      <c r="U95" s="32"/>
    </row>
    <row r="96" spans="1:21" s="9" customFormat="1" ht="25.5" hidden="1" outlineLevel="3" x14ac:dyDescent="0.25">
      <c r="A96" s="18"/>
      <c r="B96" s="33" t="s">
        <v>602</v>
      </c>
      <c r="C96" s="11">
        <f t="shared" si="55"/>
        <v>450</v>
      </c>
      <c r="D96" s="11">
        <v>450</v>
      </c>
      <c r="E96" s="11">
        <v>0</v>
      </c>
      <c r="F96" s="11">
        <v>0</v>
      </c>
      <c r="G96" s="11">
        <v>0</v>
      </c>
      <c r="H96" s="11">
        <f t="shared" si="63"/>
        <v>0</v>
      </c>
      <c r="I96" s="11">
        <v>0</v>
      </c>
      <c r="J96" s="11">
        <v>0</v>
      </c>
      <c r="K96" s="11">
        <v>0</v>
      </c>
      <c r="L96" s="11">
        <v>0</v>
      </c>
      <c r="M96" s="11">
        <f t="shared" si="58"/>
        <v>0</v>
      </c>
      <c r="N96" s="11">
        <f t="shared" si="71"/>
        <v>450</v>
      </c>
      <c r="O96" s="11">
        <f t="shared" si="59"/>
        <v>0</v>
      </c>
      <c r="P96" s="11">
        <f t="shared" si="72"/>
        <v>450</v>
      </c>
      <c r="Q96" s="11" t="str">
        <f t="shared" si="60"/>
        <v>-</v>
      </c>
      <c r="R96" s="11">
        <f t="shared" si="73"/>
        <v>0</v>
      </c>
      <c r="S96" s="11" t="str">
        <f t="shared" si="61"/>
        <v>-</v>
      </c>
      <c r="T96" s="11">
        <f t="shared" si="74"/>
        <v>0</v>
      </c>
      <c r="U96" s="32"/>
    </row>
    <row r="97" spans="1:37" s="9" customFormat="1" ht="15.75" hidden="1" outlineLevel="3" x14ac:dyDescent="0.25">
      <c r="A97" s="18"/>
      <c r="B97" s="33" t="s">
        <v>591</v>
      </c>
      <c r="C97" s="11">
        <f t="shared" ref="C97" si="116">SUM(D97:F97)</f>
        <v>100</v>
      </c>
      <c r="D97" s="11">
        <v>100</v>
      </c>
      <c r="E97" s="11">
        <v>0</v>
      </c>
      <c r="F97" s="11">
        <v>0</v>
      </c>
      <c r="G97" s="11">
        <v>0</v>
      </c>
      <c r="H97" s="11">
        <f t="shared" ref="H97" si="117">SUM(I97:K97)</f>
        <v>0</v>
      </c>
      <c r="I97" s="11">
        <v>0</v>
      </c>
      <c r="J97" s="11">
        <v>0</v>
      </c>
      <c r="K97" s="11">
        <v>0</v>
      </c>
      <c r="L97" s="11">
        <v>0</v>
      </c>
      <c r="M97" s="11">
        <f t="shared" ref="M97" si="118">IFERROR(H97/C97*100,"-")</f>
        <v>0</v>
      </c>
      <c r="N97" s="11">
        <f t="shared" ref="N97" si="119">C97-H97</f>
        <v>100</v>
      </c>
      <c r="O97" s="11">
        <f t="shared" ref="O97" si="120">IFERROR(I97/D97*100,"-")</f>
        <v>0</v>
      </c>
      <c r="P97" s="11">
        <f t="shared" ref="P97" si="121">D97-I97</f>
        <v>100</v>
      </c>
      <c r="Q97" s="11" t="str">
        <f t="shared" ref="Q97" si="122">IFERROR(J97/E97*100,"-")</f>
        <v>-</v>
      </c>
      <c r="R97" s="11">
        <f t="shared" ref="R97" si="123">E97-J97</f>
        <v>0</v>
      </c>
      <c r="S97" s="11" t="str">
        <f t="shared" ref="S97" si="124">IFERROR(K97/F97*100,"-")</f>
        <v>-</v>
      </c>
      <c r="T97" s="11">
        <f t="shared" ref="T97" si="125">F97-K97</f>
        <v>0</v>
      </c>
      <c r="U97" s="32"/>
    </row>
    <row r="98" spans="1:37" s="19" customFormat="1" ht="63.75" outlineLevel="1" x14ac:dyDescent="0.25">
      <c r="A98" s="170"/>
      <c r="B98" s="171" t="s">
        <v>603</v>
      </c>
      <c r="C98" s="14">
        <f t="shared" si="55"/>
        <v>16126.7</v>
      </c>
      <c r="D98" s="14">
        <f>SUM(D99:D99)</f>
        <v>16126.7</v>
      </c>
      <c r="E98" s="14">
        <f>SUM(E99:E99)</f>
        <v>0</v>
      </c>
      <c r="F98" s="14">
        <f>SUM(F99:F99)</f>
        <v>0</v>
      </c>
      <c r="G98" s="14">
        <f>SUM(G99:G99)</f>
        <v>8600</v>
      </c>
      <c r="H98" s="14">
        <f t="shared" si="63"/>
        <v>3932.8</v>
      </c>
      <c r="I98" s="14">
        <f>SUM(I99:I99)</f>
        <v>3932.8</v>
      </c>
      <c r="J98" s="14">
        <f>SUM(J99:J99)</f>
        <v>0</v>
      </c>
      <c r="K98" s="14">
        <f>SUM(K99:K99)</f>
        <v>0</v>
      </c>
      <c r="L98" s="14">
        <f>SUM(L99:L99)</f>
        <v>3670.2</v>
      </c>
      <c r="M98" s="14">
        <f t="shared" si="58"/>
        <v>24.386886343765308</v>
      </c>
      <c r="N98" s="14">
        <f t="shared" si="71"/>
        <v>12193.900000000001</v>
      </c>
      <c r="O98" s="14">
        <f t="shared" si="59"/>
        <v>24.386886343765308</v>
      </c>
      <c r="P98" s="14">
        <f t="shared" si="72"/>
        <v>12193.900000000001</v>
      </c>
      <c r="Q98" s="14" t="str">
        <f t="shared" si="60"/>
        <v>-</v>
      </c>
      <c r="R98" s="14">
        <f t="shared" si="73"/>
        <v>0</v>
      </c>
      <c r="S98" s="14" t="str">
        <f t="shared" si="61"/>
        <v>-</v>
      </c>
      <c r="T98" s="14">
        <f t="shared" si="74"/>
        <v>0</v>
      </c>
      <c r="U98" s="32"/>
    </row>
    <row r="99" spans="1:37" s="9" customFormat="1" ht="25.5" outlineLevel="2" x14ac:dyDescent="0.25">
      <c r="A99" s="167"/>
      <c r="B99" s="33" t="s">
        <v>631</v>
      </c>
      <c r="C99" s="11">
        <f t="shared" si="55"/>
        <v>16126.7</v>
      </c>
      <c r="D99" s="11">
        <v>16126.7</v>
      </c>
      <c r="E99" s="11">
        <v>0</v>
      </c>
      <c r="F99" s="11">
        <v>0</v>
      </c>
      <c r="G99" s="11">
        <v>8600</v>
      </c>
      <c r="H99" s="11">
        <f t="shared" si="63"/>
        <v>3932.8</v>
      </c>
      <c r="I99" s="11">
        <v>3932.8</v>
      </c>
      <c r="J99" s="11">
        <v>0</v>
      </c>
      <c r="K99" s="11">
        <v>0</v>
      </c>
      <c r="L99" s="11">
        <v>3670.2</v>
      </c>
      <c r="M99" s="11">
        <f>IFERROR(H99/C99*100,"-")</f>
        <v>24.386886343765308</v>
      </c>
      <c r="N99" s="11">
        <f t="shared" si="71"/>
        <v>12193.900000000001</v>
      </c>
      <c r="O99" s="11">
        <f t="shared" si="59"/>
        <v>24.386886343765308</v>
      </c>
      <c r="P99" s="11">
        <f t="shared" si="72"/>
        <v>12193.900000000001</v>
      </c>
      <c r="Q99" s="11" t="str">
        <f t="shared" si="60"/>
        <v>-</v>
      </c>
      <c r="R99" s="11">
        <f t="shared" si="73"/>
        <v>0</v>
      </c>
      <c r="S99" s="11" t="str">
        <f t="shared" si="61"/>
        <v>-</v>
      </c>
      <c r="T99" s="11">
        <f t="shared" si="74"/>
        <v>0</v>
      </c>
      <c r="U99" s="32"/>
    </row>
    <row r="100" spans="1:37" s="19" customFormat="1" ht="60" customHeight="1" outlineLevel="1" x14ac:dyDescent="0.25">
      <c r="A100" s="169"/>
      <c r="B100" s="34" t="s">
        <v>604</v>
      </c>
      <c r="C100" s="14">
        <f t="shared" ref="C100:C142" si="126">SUM(D100:F100)</f>
        <v>43563.7</v>
      </c>
      <c r="D100" s="14">
        <f>D101</f>
        <v>43563.7</v>
      </c>
      <c r="E100" s="14">
        <f t="shared" ref="E100:F100" si="127">E101</f>
        <v>0</v>
      </c>
      <c r="F100" s="14">
        <f t="shared" si="127"/>
        <v>0</v>
      </c>
      <c r="G100" s="14">
        <f t="shared" ref="G100:L100" si="128">G102</f>
        <v>0</v>
      </c>
      <c r="H100" s="14">
        <f t="shared" ref="H100:H143" si="129">SUM(I100:K100)</f>
        <v>7524.6</v>
      </c>
      <c r="I100" s="14">
        <f>I101</f>
        <v>7524.6</v>
      </c>
      <c r="J100" s="14">
        <f t="shared" ref="J100:K100" si="130">J101</f>
        <v>0</v>
      </c>
      <c r="K100" s="14">
        <f t="shared" si="130"/>
        <v>0</v>
      </c>
      <c r="L100" s="14">
        <f t="shared" si="128"/>
        <v>0</v>
      </c>
      <c r="M100" s="14">
        <f t="shared" si="58"/>
        <v>17.272637539970205</v>
      </c>
      <c r="N100" s="14">
        <f t="shared" si="71"/>
        <v>36039.1</v>
      </c>
      <c r="O100" s="14">
        <f t="shared" si="59"/>
        <v>17.272637539970205</v>
      </c>
      <c r="P100" s="14">
        <f t="shared" si="72"/>
        <v>36039.1</v>
      </c>
      <c r="Q100" s="14" t="str">
        <f t="shared" si="60"/>
        <v>-</v>
      </c>
      <c r="R100" s="14">
        <f t="shared" si="73"/>
        <v>0</v>
      </c>
      <c r="S100" s="14" t="str">
        <f t="shared" si="61"/>
        <v>-</v>
      </c>
      <c r="T100" s="14">
        <f t="shared" si="74"/>
        <v>0</v>
      </c>
      <c r="U100" s="26"/>
    </row>
    <row r="101" spans="1:37" s="9" customFormat="1" ht="38.25" outlineLevel="2" collapsed="1" x14ac:dyDescent="0.25">
      <c r="A101" s="18"/>
      <c r="B101" s="33" t="s">
        <v>632</v>
      </c>
      <c r="C101" s="11">
        <f t="shared" ref="C101" si="131">SUM(D101:F101)</f>
        <v>43563.7</v>
      </c>
      <c r="D101" s="11">
        <f>D102+D103</f>
        <v>43563.7</v>
      </c>
      <c r="E101" s="11">
        <f t="shared" ref="E101:G101" si="132">E102+E103</f>
        <v>0</v>
      </c>
      <c r="F101" s="11">
        <f t="shared" si="132"/>
        <v>0</v>
      </c>
      <c r="G101" s="11">
        <f t="shared" si="132"/>
        <v>0</v>
      </c>
      <c r="H101" s="11">
        <f t="shared" ref="H101" si="133">SUM(I101:K101)</f>
        <v>7524.6</v>
      </c>
      <c r="I101" s="11">
        <f>I102+I103</f>
        <v>7524.6</v>
      </c>
      <c r="J101" s="11">
        <f>J102+J103</f>
        <v>0</v>
      </c>
      <c r="K101" s="11">
        <f>K102+K103</f>
        <v>0</v>
      </c>
      <c r="L101" s="11">
        <v>0</v>
      </c>
      <c r="M101" s="11">
        <f t="shared" ref="M101" si="134">IFERROR(H101/C101*100,"-")</f>
        <v>17.272637539970205</v>
      </c>
      <c r="N101" s="11">
        <f t="shared" si="71"/>
        <v>36039.1</v>
      </c>
      <c r="O101" s="11">
        <f t="shared" ref="O101" si="135">IFERROR(I101/D101*100,"-")</f>
        <v>17.272637539970205</v>
      </c>
      <c r="P101" s="11">
        <f t="shared" si="72"/>
        <v>36039.1</v>
      </c>
      <c r="Q101" s="11" t="str">
        <f t="shared" ref="Q101" si="136">IFERROR(J101/E101*100,"-")</f>
        <v>-</v>
      </c>
      <c r="R101" s="11">
        <f t="shared" si="73"/>
        <v>0</v>
      </c>
      <c r="S101" s="11" t="str">
        <f t="shared" ref="S101" si="137">IFERROR(K101/F101*100,"-")</f>
        <v>-</v>
      </c>
      <c r="T101" s="11">
        <f t="shared" si="74"/>
        <v>0</v>
      </c>
      <c r="U101" s="26"/>
    </row>
    <row r="102" spans="1:37" s="9" customFormat="1" ht="25.5" hidden="1" outlineLevel="3" x14ac:dyDescent="0.25">
      <c r="A102" s="18"/>
      <c r="B102" s="33" t="s">
        <v>605</v>
      </c>
      <c r="C102" s="11">
        <f t="shared" si="126"/>
        <v>10577.2</v>
      </c>
      <c r="D102" s="11">
        <v>10577.2</v>
      </c>
      <c r="E102" s="11">
        <v>0</v>
      </c>
      <c r="F102" s="11">
        <v>0</v>
      </c>
      <c r="G102" s="11">
        <v>0</v>
      </c>
      <c r="H102" s="11">
        <f t="shared" si="129"/>
        <v>2225.5</v>
      </c>
      <c r="I102" s="11">
        <v>2225.5</v>
      </c>
      <c r="J102" s="11">
        <v>0</v>
      </c>
      <c r="K102" s="11">
        <v>0</v>
      </c>
      <c r="L102" s="11">
        <v>0</v>
      </c>
      <c r="M102" s="11">
        <f t="shared" si="58"/>
        <v>21.040540029497411</v>
      </c>
      <c r="N102" s="11">
        <f t="shared" ref="N102:N146" si="138">C102-H102</f>
        <v>8351.7000000000007</v>
      </c>
      <c r="O102" s="11">
        <f t="shared" si="59"/>
        <v>21.040540029497411</v>
      </c>
      <c r="P102" s="11">
        <f t="shared" ref="P102:P144" si="139">D102-I102</f>
        <v>8351.7000000000007</v>
      </c>
      <c r="Q102" s="11" t="str">
        <f t="shared" si="60"/>
        <v>-</v>
      </c>
      <c r="R102" s="11">
        <f t="shared" ref="R102:R144" si="140">E102-J102</f>
        <v>0</v>
      </c>
      <c r="S102" s="11" t="str">
        <f t="shared" si="61"/>
        <v>-</v>
      </c>
      <c r="T102" s="11">
        <f t="shared" ref="T102:T146" si="141">F102-K102</f>
        <v>0</v>
      </c>
      <c r="U102" s="26"/>
    </row>
    <row r="103" spans="1:37" s="9" customFormat="1" ht="38.25" hidden="1" outlineLevel="3" x14ac:dyDescent="0.25">
      <c r="A103" s="18"/>
      <c r="B103" s="33" t="s">
        <v>606</v>
      </c>
      <c r="C103" s="11">
        <f t="shared" si="126"/>
        <v>32986.5</v>
      </c>
      <c r="D103" s="11">
        <v>32986.5</v>
      </c>
      <c r="E103" s="11">
        <v>0</v>
      </c>
      <c r="F103" s="11">
        <v>0</v>
      </c>
      <c r="G103" s="11"/>
      <c r="H103" s="11">
        <f t="shared" si="129"/>
        <v>5299.1</v>
      </c>
      <c r="I103" s="11">
        <v>5299.1</v>
      </c>
      <c r="J103" s="11">
        <v>0</v>
      </c>
      <c r="K103" s="11">
        <v>0</v>
      </c>
      <c r="L103" s="11"/>
      <c r="M103" s="11">
        <f t="shared" si="58"/>
        <v>16.064450608582302</v>
      </c>
      <c r="N103" s="11">
        <f t="shared" si="138"/>
        <v>27687.4</v>
      </c>
      <c r="O103" s="11">
        <f t="shared" si="59"/>
        <v>16.064450608582302</v>
      </c>
      <c r="P103" s="11">
        <f t="shared" si="139"/>
        <v>27687.4</v>
      </c>
      <c r="Q103" s="11" t="str">
        <f t="shared" si="60"/>
        <v>-</v>
      </c>
      <c r="R103" s="11">
        <f t="shared" si="140"/>
        <v>0</v>
      </c>
      <c r="S103" s="11" t="str">
        <f t="shared" si="61"/>
        <v>-</v>
      </c>
      <c r="T103" s="11">
        <f t="shared" si="141"/>
        <v>0</v>
      </c>
      <c r="U103" s="26"/>
    </row>
    <row r="104" spans="1:37" s="19" customFormat="1" ht="33.75" customHeight="1" outlineLevel="1" x14ac:dyDescent="0.25">
      <c r="A104" s="169"/>
      <c r="B104" s="34" t="s">
        <v>607</v>
      </c>
      <c r="C104" s="14">
        <f t="shared" si="126"/>
        <v>6430</v>
      </c>
      <c r="D104" s="14">
        <f>D105+D106</f>
        <v>5639.5</v>
      </c>
      <c r="E104" s="14">
        <f t="shared" ref="E104:F104" si="142">E105+E106</f>
        <v>790.5</v>
      </c>
      <c r="F104" s="14">
        <f t="shared" si="142"/>
        <v>0</v>
      </c>
      <c r="G104" s="14">
        <f>SUM(G105:G105)</f>
        <v>0</v>
      </c>
      <c r="H104" s="14">
        <f t="shared" si="129"/>
        <v>667.8</v>
      </c>
      <c r="I104" s="14">
        <f>I105+I106</f>
        <v>667.8</v>
      </c>
      <c r="J104" s="14">
        <f t="shared" ref="J104:K104" si="143">J105+J106</f>
        <v>0</v>
      </c>
      <c r="K104" s="14">
        <f t="shared" si="143"/>
        <v>0</v>
      </c>
      <c r="L104" s="14">
        <f>SUM(L105:L105)</f>
        <v>0</v>
      </c>
      <c r="M104" s="14">
        <f t="shared" si="58"/>
        <v>10.385692068429238</v>
      </c>
      <c r="N104" s="14">
        <f t="shared" si="138"/>
        <v>5762.2</v>
      </c>
      <c r="O104" s="14">
        <f t="shared" si="59"/>
        <v>11.841475308094688</v>
      </c>
      <c r="P104" s="14">
        <f t="shared" si="139"/>
        <v>4971.7</v>
      </c>
      <c r="Q104" s="14">
        <f t="shared" si="60"/>
        <v>0</v>
      </c>
      <c r="R104" s="14">
        <f t="shared" si="140"/>
        <v>790.5</v>
      </c>
      <c r="S104" s="14" t="str">
        <f t="shared" si="61"/>
        <v>-</v>
      </c>
      <c r="T104" s="14">
        <f t="shared" si="141"/>
        <v>0</v>
      </c>
      <c r="U104" s="32"/>
    </row>
    <row r="105" spans="1:37" s="9" customFormat="1" ht="33.75" customHeight="1" outlineLevel="2" x14ac:dyDescent="0.25">
      <c r="A105" s="167"/>
      <c r="B105" s="33" t="s">
        <v>633</v>
      </c>
      <c r="C105" s="11">
        <f t="shared" si="126"/>
        <v>5500</v>
      </c>
      <c r="D105" s="11">
        <v>5500</v>
      </c>
      <c r="E105" s="11">
        <v>0</v>
      </c>
      <c r="F105" s="11">
        <v>0</v>
      </c>
      <c r="G105" s="11">
        <v>0</v>
      </c>
      <c r="H105" s="11">
        <f t="shared" si="129"/>
        <v>667.8</v>
      </c>
      <c r="I105" s="11">
        <v>667.8</v>
      </c>
      <c r="J105" s="11">
        <v>0</v>
      </c>
      <c r="K105" s="11">
        <v>0</v>
      </c>
      <c r="L105" s="11">
        <v>0</v>
      </c>
      <c r="M105" s="14">
        <f t="shared" si="58"/>
        <v>12.141818181818181</v>
      </c>
      <c r="N105" s="14">
        <f t="shared" si="138"/>
        <v>4832.2</v>
      </c>
      <c r="O105" s="14">
        <f t="shared" si="59"/>
        <v>12.141818181818181</v>
      </c>
      <c r="P105" s="14">
        <f t="shared" si="139"/>
        <v>4832.2</v>
      </c>
      <c r="Q105" s="14" t="str">
        <f t="shared" si="60"/>
        <v>-</v>
      </c>
      <c r="R105" s="14">
        <f t="shared" si="140"/>
        <v>0</v>
      </c>
      <c r="S105" s="14" t="str">
        <f t="shared" si="61"/>
        <v>-</v>
      </c>
      <c r="T105" s="14">
        <f t="shared" si="141"/>
        <v>0</v>
      </c>
      <c r="U105" s="32" t="s">
        <v>853</v>
      </c>
    </row>
    <row r="106" spans="1:37" s="9" customFormat="1" ht="43.5" customHeight="1" outlineLevel="2" x14ac:dyDescent="0.25">
      <c r="A106" s="167"/>
      <c r="B106" s="33" t="s">
        <v>634</v>
      </c>
      <c r="C106" s="11">
        <f t="shared" si="126"/>
        <v>930</v>
      </c>
      <c r="D106" s="11">
        <v>139.5</v>
      </c>
      <c r="E106" s="11">
        <v>790.5</v>
      </c>
      <c r="F106" s="11">
        <v>0</v>
      </c>
      <c r="G106" s="11"/>
      <c r="H106" s="11">
        <f t="shared" si="129"/>
        <v>0</v>
      </c>
      <c r="I106" s="11">
        <v>0</v>
      </c>
      <c r="J106" s="11">
        <v>0</v>
      </c>
      <c r="K106" s="11">
        <v>0</v>
      </c>
      <c r="L106" s="11"/>
      <c r="M106" s="14">
        <f t="shared" si="58"/>
        <v>0</v>
      </c>
      <c r="N106" s="14">
        <f t="shared" si="138"/>
        <v>930</v>
      </c>
      <c r="O106" s="14">
        <f t="shared" si="59"/>
        <v>0</v>
      </c>
      <c r="P106" s="14">
        <f t="shared" si="139"/>
        <v>139.5</v>
      </c>
      <c r="Q106" s="14">
        <f t="shared" si="60"/>
        <v>0</v>
      </c>
      <c r="R106" s="14">
        <f t="shared" si="140"/>
        <v>790.5</v>
      </c>
      <c r="S106" s="14" t="str">
        <f t="shared" si="61"/>
        <v>-</v>
      </c>
      <c r="T106" s="14">
        <f t="shared" si="141"/>
        <v>0</v>
      </c>
      <c r="U106" s="32" t="s">
        <v>852</v>
      </c>
    </row>
    <row r="107" spans="1:37" s="9" customFormat="1" ht="77.25" customHeight="1" outlineLevel="1" x14ac:dyDescent="0.25">
      <c r="A107" s="167"/>
      <c r="B107" s="172" t="s">
        <v>608</v>
      </c>
      <c r="C107" s="14">
        <f t="shared" si="126"/>
        <v>36</v>
      </c>
      <c r="D107" s="14">
        <f>D108</f>
        <v>36</v>
      </c>
      <c r="E107" s="14">
        <f t="shared" ref="E107:F107" si="144">E108</f>
        <v>0</v>
      </c>
      <c r="F107" s="14">
        <f t="shared" si="144"/>
        <v>0</v>
      </c>
      <c r="G107" s="14">
        <f t="shared" ref="G107" si="145">G108</f>
        <v>0</v>
      </c>
      <c r="H107" s="7">
        <f t="shared" si="129"/>
        <v>0</v>
      </c>
      <c r="I107" s="7">
        <f>I108</f>
        <v>0</v>
      </c>
      <c r="J107" s="7">
        <f t="shared" ref="J107:K107" si="146">J108</f>
        <v>0</v>
      </c>
      <c r="K107" s="7">
        <f t="shared" si="146"/>
        <v>0</v>
      </c>
      <c r="L107" s="10">
        <f>L108</f>
        <v>0</v>
      </c>
      <c r="M107" s="14">
        <f t="shared" si="58"/>
        <v>0</v>
      </c>
      <c r="N107" s="14">
        <f t="shared" si="138"/>
        <v>36</v>
      </c>
      <c r="O107" s="14">
        <f t="shared" si="59"/>
        <v>0</v>
      </c>
      <c r="P107" s="14">
        <f t="shared" si="139"/>
        <v>36</v>
      </c>
      <c r="Q107" s="14" t="str">
        <f t="shared" si="60"/>
        <v>-</v>
      </c>
      <c r="R107" s="14">
        <f t="shared" si="140"/>
        <v>0</v>
      </c>
      <c r="S107" s="14" t="str">
        <f t="shared" si="61"/>
        <v>-</v>
      </c>
      <c r="T107" s="14">
        <f t="shared" si="141"/>
        <v>0</v>
      </c>
      <c r="U107" s="26"/>
    </row>
    <row r="108" spans="1:37" s="9" customFormat="1" ht="51.75" customHeight="1" outlineLevel="2" x14ac:dyDescent="0.25">
      <c r="A108" s="167"/>
      <c r="B108" s="33" t="s">
        <v>635</v>
      </c>
      <c r="C108" s="11">
        <f t="shared" si="126"/>
        <v>36</v>
      </c>
      <c r="D108" s="11">
        <v>36</v>
      </c>
      <c r="E108" s="11">
        <v>0</v>
      </c>
      <c r="F108" s="11">
        <v>0</v>
      </c>
      <c r="G108" s="11">
        <v>0</v>
      </c>
      <c r="H108" s="11">
        <f t="shared" si="129"/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f t="shared" si="58"/>
        <v>0</v>
      </c>
      <c r="N108" s="11">
        <f t="shared" si="138"/>
        <v>36</v>
      </c>
      <c r="O108" s="11">
        <f t="shared" si="59"/>
        <v>0</v>
      </c>
      <c r="P108" s="11">
        <f t="shared" si="139"/>
        <v>36</v>
      </c>
      <c r="Q108" s="11" t="str">
        <f t="shared" si="60"/>
        <v>-</v>
      </c>
      <c r="R108" s="11">
        <f t="shared" si="140"/>
        <v>0</v>
      </c>
      <c r="S108" s="11" t="str">
        <f t="shared" si="61"/>
        <v>-</v>
      </c>
      <c r="T108" s="11">
        <f t="shared" si="141"/>
        <v>0</v>
      </c>
      <c r="U108" s="26"/>
    </row>
    <row r="109" spans="1:37" s="4" customFormat="1" ht="59.25" customHeight="1" x14ac:dyDescent="0.25">
      <c r="A109" s="12">
        <v>6</v>
      </c>
      <c r="B109" s="1" t="s">
        <v>34</v>
      </c>
      <c r="C109" s="141">
        <f t="shared" si="126"/>
        <v>160946.70000000001</v>
      </c>
      <c r="D109" s="141">
        <f>D110+D116+D121+D133+D135</f>
        <v>145507.80000000002</v>
      </c>
      <c r="E109" s="141">
        <f>E110+E116+E121+E133+E135</f>
        <v>15438.9</v>
      </c>
      <c r="F109" s="2">
        <f>F110+F116+F121+F133+F135</f>
        <v>0</v>
      </c>
      <c r="G109" s="2" t="e">
        <f>G110+G116+G121+G133+G135</f>
        <v>#REF!</v>
      </c>
      <c r="H109" s="2">
        <f>SUM(I109:K109)</f>
        <v>43522.200000000004</v>
      </c>
      <c r="I109" s="2">
        <f>I110+I116+I121+I133+I135</f>
        <v>41187.9</v>
      </c>
      <c r="J109" s="2">
        <f>J110+J116+J121+J133+J135</f>
        <v>2334.3000000000002</v>
      </c>
      <c r="K109" s="2">
        <f>K110+K116+K121+K133+K135</f>
        <v>0</v>
      </c>
      <c r="L109" s="2" t="e">
        <f>L110+L116+L121+L133+L135</f>
        <v>#REF!</v>
      </c>
      <c r="M109" s="2">
        <f>IFERROR(H109/C109*100,"-")</f>
        <v>27.041374566859709</v>
      </c>
      <c r="N109" s="2">
        <f t="shared" si="138"/>
        <v>117424.5</v>
      </c>
      <c r="O109" s="2">
        <f t="shared" si="59"/>
        <v>28.306317599468894</v>
      </c>
      <c r="P109" s="2">
        <f t="shared" si="139"/>
        <v>104319.90000000002</v>
      </c>
      <c r="Q109" s="2">
        <f t="shared" si="60"/>
        <v>15.119600489672194</v>
      </c>
      <c r="R109" s="2">
        <f t="shared" si="140"/>
        <v>13104.599999999999</v>
      </c>
      <c r="S109" s="2" t="str">
        <f t="shared" si="61"/>
        <v>-</v>
      </c>
      <c r="T109" s="2">
        <f t="shared" si="141"/>
        <v>0</v>
      </c>
      <c r="U109" s="68"/>
    </row>
    <row r="110" spans="1:37" s="9" customFormat="1" ht="25.5" outlineLevel="1" x14ac:dyDescent="0.25">
      <c r="A110" s="31"/>
      <c r="B110" s="34" t="s">
        <v>23</v>
      </c>
      <c r="C110" s="14">
        <f>SUM(D110:F110)</f>
        <v>115063.7</v>
      </c>
      <c r="D110" s="145">
        <f>D111+D115</f>
        <v>115063.7</v>
      </c>
      <c r="E110" s="145">
        <f t="shared" ref="E110:F110" si="147">E111+E115</f>
        <v>0</v>
      </c>
      <c r="F110" s="145">
        <f t="shared" si="147"/>
        <v>0</v>
      </c>
      <c r="G110" s="14">
        <f>SUM(G111:G115)</f>
        <v>11364.9</v>
      </c>
      <c r="H110" s="14">
        <f t="shared" si="129"/>
        <v>36366.5</v>
      </c>
      <c r="I110" s="14">
        <f>I111+I115</f>
        <v>36366.5</v>
      </c>
      <c r="J110" s="14">
        <f t="shared" ref="J110:K110" si="148">J111+J115</f>
        <v>0</v>
      </c>
      <c r="K110" s="14">
        <f t="shared" si="148"/>
        <v>0</v>
      </c>
      <c r="L110" s="14">
        <f>SUM(L111:L115)</f>
        <v>7405.4</v>
      </c>
      <c r="M110" s="7">
        <f t="shared" si="58"/>
        <v>31.605536759203819</v>
      </c>
      <c r="N110" s="7">
        <f>C110-H110</f>
        <v>78697.2</v>
      </c>
      <c r="O110" s="7">
        <f t="shared" si="59"/>
        <v>31.605536759203819</v>
      </c>
      <c r="P110" s="7">
        <f t="shared" si="139"/>
        <v>78697.2</v>
      </c>
      <c r="Q110" s="7" t="str">
        <f t="shared" si="60"/>
        <v>-</v>
      </c>
      <c r="R110" s="7">
        <f t="shared" si="140"/>
        <v>0</v>
      </c>
      <c r="S110" s="7" t="str">
        <f t="shared" si="61"/>
        <v>-</v>
      </c>
      <c r="T110" s="7">
        <f t="shared" si="141"/>
        <v>0</v>
      </c>
      <c r="U110" s="32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</row>
    <row r="111" spans="1:37" s="9" customFormat="1" ht="51" outlineLevel="2" collapsed="1" x14ac:dyDescent="0.25">
      <c r="A111" s="143"/>
      <c r="B111" s="33" t="s">
        <v>479</v>
      </c>
      <c r="C111" s="144">
        <f t="shared" si="126"/>
        <v>101259.8</v>
      </c>
      <c r="D111" s="11">
        <f>SUM(D112:D114)</f>
        <v>101259.8</v>
      </c>
      <c r="E111" s="11">
        <f t="shared" ref="E111:F111" si="149">SUM(E112:E114)</f>
        <v>0</v>
      </c>
      <c r="F111" s="11">
        <f t="shared" si="149"/>
        <v>0</v>
      </c>
      <c r="G111" s="11">
        <v>0</v>
      </c>
      <c r="H111" s="11">
        <f t="shared" si="129"/>
        <v>33098.9</v>
      </c>
      <c r="I111" s="11">
        <f>SUM(I112:I114)</f>
        <v>33098.9</v>
      </c>
      <c r="J111" s="11">
        <f t="shared" ref="J111:K111" si="150">SUM(J112:J114)</f>
        <v>0</v>
      </c>
      <c r="K111" s="11">
        <f t="shared" si="150"/>
        <v>0</v>
      </c>
      <c r="L111" s="11">
        <v>0</v>
      </c>
      <c r="M111" s="10">
        <f t="shared" si="58"/>
        <v>32.687107815737342</v>
      </c>
      <c r="N111" s="10">
        <f t="shared" si="138"/>
        <v>68160.899999999994</v>
      </c>
      <c r="O111" s="10">
        <f t="shared" si="59"/>
        <v>32.687107815737342</v>
      </c>
      <c r="P111" s="10">
        <f t="shared" si="139"/>
        <v>68160.899999999994</v>
      </c>
      <c r="Q111" s="10" t="str">
        <f t="shared" si="60"/>
        <v>-</v>
      </c>
      <c r="R111" s="10">
        <f t="shared" si="140"/>
        <v>0</v>
      </c>
      <c r="S111" s="10" t="str">
        <f t="shared" si="61"/>
        <v>-</v>
      </c>
      <c r="T111" s="10">
        <f t="shared" si="141"/>
        <v>0</v>
      </c>
      <c r="U111" s="32"/>
    </row>
    <row r="112" spans="1:37" s="9" customFormat="1" ht="55.5" hidden="1" customHeight="1" outlineLevel="3" x14ac:dyDescent="0.25">
      <c r="A112" s="143"/>
      <c r="B112" s="33" t="s">
        <v>480</v>
      </c>
      <c r="C112" s="144">
        <f t="shared" si="126"/>
        <v>69843.5</v>
      </c>
      <c r="D112" s="11">
        <v>69843.5</v>
      </c>
      <c r="E112" s="11">
        <v>0</v>
      </c>
      <c r="F112" s="11">
        <v>0</v>
      </c>
      <c r="G112" s="11">
        <v>5283</v>
      </c>
      <c r="H112" s="11">
        <f t="shared" si="129"/>
        <v>17854.400000000001</v>
      </c>
      <c r="I112" s="11">
        <v>17854.400000000001</v>
      </c>
      <c r="J112" s="11">
        <v>0</v>
      </c>
      <c r="K112" s="11">
        <v>0</v>
      </c>
      <c r="L112" s="11">
        <v>4048.8</v>
      </c>
      <c r="M112" s="10">
        <f t="shared" si="58"/>
        <v>25.563438258391979</v>
      </c>
      <c r="N112" s="10">
        <f t="shared" si="138"/>
        <v>51989.1</v>
      </c>
      <c r="O112" s="10">
        <f t="shared" si="59"/>
        <v>25.563438258391979</v>
      </c>
      <c r="P112" s="10">
        <f t="shared" si="139"/>
        <v>51989.1</v>
      </c>
      <c r="Q112" s="10" t="str">
        <f t="shared" si="60"/>
        <v>-</v>
      </c>
      <c r="R112" s="10">
        <f t="shared" si="140"/>
        <v>0</v>
      </c>
      <c r="S112" s="10" t="str">
        <f t="shared" si="61"/>
        <v>-</v>
      </c>
      <c r="T112" s="10">
        <f t="shared" si="141"/>
        <v>0</v>
      </c>
      <c r="U112" s="66"/>
    </row>
    <row r="113" spans="1:21" s="9" customFormat="1" ht="33.75" hidden="1" customHeight="1" outlineLevel="3" x14ac:dyDescent="0.25">
      <c r="A113" s="143"/>
      <c r="B113" s="33" t="s">
        <v>481</v>
      </c>
      <c r="C113" s="144">
        <f t="shared" si="126"/>
        <v>27416.3</v>
      </c>
      <c r="D113" s="11">
        <v>27416.3</v>
      </c>
      <c r="E113" s="11">
        <v>0</v>
      </c>
      <c r="F113" s="11">
        <v>0</v>
      </c>
      <c r="G113" s="11">
        <v>6000</v>
      </c>
      <c r="H113" s="11">
        <f t="shared" si="129"/>
        <v>12714.9</v>
      </c>
      <c r="I113" s="11">
        <v>12714.9</v>
      </c>
      <c r="J113" s="11">
        <v>0</v>
      </c>
      <c r="K113" s="11">
        <v>0</v>
      </c>
      <c r="L113" s="11">
        <v>3274.7</v>
      </c>
      <c r="M113" s="10">
        <f t="shared" si="58"/>
        <v>46.377155195996544</v>
      </c>
      <c r="N113" s="10">
        <f t="shared" si="138"/>
        <v>14701.4</v>
      </c>
      <c r="O113" s="10">
        <f>IFERROR(I113/D113*100,"-")</f>
        <v>46.377155195996544</v>
      </c>
      <c r="P113" s="10">
        <f t="shared" si="139"/>
        <v>14701.4</v>
      </c>
      <c r="Q113" s="10" t="str">
        <f>IFERROR(#REF!/E113*100,"-")</f>
        <v>-</v>
      </c>
      <c r="R113" s="10">
        <f t="shared" si="140"/>
        <v>0</v>
      </c>
      <c r="S113" s="10" t="str">
        <f t="shared" si="61"/>
        <v>-</v>
      </c>
      <c r="T113" s="10">
        <f t="shared" si="141"/>
        <v>0</v>
      </c>
      <c r="U113" s="32"/>
    </row>
    <row r="114" spans="1:21" s="9" customFormat="1" ht="55.5" hidden="1" customHeight="1" outlineLevel="3" x14ac:dyDescent="0.25">
      <c r="A114" s="143"/>
      <c r="B114" s="33" t="s">
        <v>24</v>
      </c>
      <c r="C114" s="144">
        <f>SUM(D114:F114)</f>
        <v>4000</v>
      </c>
      <c r="D114" s="11">
        <v>4000</v>
      </c>
      <c r="E114" s="11">
        <v>0</v>
      </c>
      <c r="F114" s="11">
        <v>0</v>
      </c>
      <c r="G114" s="11">
        <v>81.900000000000006</v>
      </c>
      <c r="H114" s="11">
        <f t="shared" si="129"/>
        <v>2529.6</v>
      </c>
      <c r="I114" s="11">
        <v>2529.6</v>
      </c>
      <c r="J114" s="11">
        <v>0</v>
      </c>
      <c r="K114" s="11">
        <v>0</v>
      </c>
      <c r="L114" s="11">
        <v>81.900000000000006</v>
      </c>
      <c r="M114" s="10">
        <f t="shared" si="58"/>
        <v>63.239999999999995</v>
      </c>
      <c r="N114" s="10">
        <f t="shared" si="138"/>
        <v>1470.4</v>
      </c>
      <c r="O114" s="10">
        <f t="shared" si="59"/>
        <v>63.239999999999995</v>
      </c>
      <c r="P114" s="10">
        <f t="shared" si="139"/>
        <v>1470.4</v>
      </c>
      <c r="Q114" s="10" t="str">
        <f t="shared" si="60"/>
        <v>-</v>
      </c>
      <c r="R114" s="10">
        <f t="shared" si="140"/>
        <v>0</v>
      </c>
      <c r="S114" s="10" t="str">
        <f t="shared" si="61"/>
        <v>-</v>
      </c>
      <c r="T114" s="10">
        <f t="shared" si="141"/>
        <v>0</v>
      </c>
      <c r="U114" s="92" t="s">
        <v>482</v>
      </c>
    </row>
    <row r="115" spans="1:21" s="9" customFormat="1" ht="46.5" customHeight="1" outlineLevel="2" x14ac:dyDescent="0.25">
      <c r="A115" s="143"/>
      <c r="B115" s="33" t="s">
        <v>483</v>
      </c>
      <c r="C115" s="144">
        <f t="shared" si="126"/>
        <v>13803.9</v>
      </c>
      <c r="D115" s="11">
        <v>13803.9</v>
      </c>
      <c r="E115" s="11">
        <v>0</v>
      </c>
      <c r="F115" s="11">
        <v>0</v>
      </c>
      <c r="G115" s="11">
        <v>0</v>
      </c>
      <c r="H115" s="11">
        <f t="shared" si="129"/>
        <v>3267.6</v>
      </c>
      <c r="I115" s="11">
        <v>3267.6</v>
      </c>
      <c r="J115" s="11">
        <v>0</v>
      </c>
      <c r="K115" s="11">
        <v>0</v>
      </c>
      <c r="L115" s="11">
        <v>0</v>
      </c>
      <c r="M115" s="10">
        <f t="shared" si="58"/>
        <v>23.6715710777389</v>
      </c>
      <c r="N115" s="10">
        <f t="shared" si="138"/>
        <v>10536.3</v>
      </c>
      <c r="O115" s="10">
        <f t="shared" si="59"/>
        <v>23.6715710777389</v>
      </c>
      <c r="P115" s="10">
        <f t="shared" si="139"/>
        <v>10536.3</v>
      </c>
      <c r="Q115" s="10" t="str">
        <f t="shared" si="60"/>
        <v>-</v>
      </c>
      <c r="R115" s="10">
        <f t="shared" si="140"/>
        <v>0</v>
      </c>
      <c r="S115" s="10" t="str">
        <f t="shared" si="61"/>
        <v>-</v>
      </c>
      <c r="T115" s="10">
        <f t="shared" si="141"/>
        <v>0</v>
      </c>
      <c r="U115" s="67"/>
    </row>
    <row r="116" spans="1:21" s="9" customFormat="1" ht="38.25" outlineLevel="1" x14ac:dyDescent="0.25">
      <c r="A116" s="31"/>
      <c r="B116" s="34" t="s">
        <v>25</v>
      </c>
      <c r="C116" s="14">
        <f t="shared" si="126"/>
        <v>24777</v>
      </c>
      <c r="D116" s="14">
        <f>D117+D118</f>
        <v>15576.699999999999</v>
      </c>
      <c r="E116" s="14">
        <f t="shared" ref="E116:F116" si="151">E117+E118</f>
        <v>9200.2999999999993</v>
      </c>
      <c r="F116" s="14">
        <f t="shared" si="151"/>
        <v>0</v>
      </c>
      <c r="G116" s="14">
        <f>SUM(G117:G120)</f>
        <v>0</v>
      </c>
      <c r="H116" s="14">
        <f t="shared" si="129"/>
        <v>2980.8</v>
      </c>
      <c r="I116" s="14">
        <f>I117+I118</f>
        <v>2340.3000000000002</v>
      </c>
      <c r="J116" s="14">
        <f t="shared" ref="J116:K116" si="152">J117+J118</f>
        <v>640.5</v>
      </c>
      <c r="K116" s="14">
        <f t="shared" si="152"/>
        <v>0</v>
      </c>
      <c r="L116" s="14">
        <f>SUM(L117:L120)</f>
        <v>0</v>
      </c>
      <c r="M116" s="7">
        <f t="shared" si="58"/>
        <v>12.030512168543408</v>
      </c>
      <c r="N116" s="7">
        <f t="shared" si="138"/>
        <v>21796.2</v>
      </c>
      <c r="O116" s="7">
        <f t="shared" si="59"/>
        <v>15.024363311869655</v>
      </c>
      <c r="P116" s="7">
        <f t="shared" si="139"/>
        <v>13236.399999999998</v>
      </c>
      <c r="Q116" s="7">
        <f t="shared" si="60"/>
        <v>6.9617295088203646</v>
      </c>
      <c r="R116" s="7">
        <f t="shared" si="140"/>
        <v>8559.7999999999993</v>
      </c>
      <c r="S116" s="7" t="str">
        <f t="shared" si="61"/>
        <v>-</v>
      </c>
      <c r="T116" s="7">
        <f t="shared" si="141"/>
        <v>0</v>
      </c>
      <c r="U116" s="148"/>
    </row>
    <row r="117" spans="1:21" s="9" customFormat="1" ht="49.5" customHeight="1" outlineLevel="2" x14ac:dyDescent="0.25">
      <c r="A117" s="146"/>
      <c r="B117" s="33" t="s">
        <v>484</v>
      </c>
      <c r="C117" s="144">
        <f t="shared" si="126"/>
        <v>950</v>
      </c>
      <c r="D117" s="11">
        <v>950</v>
      </c>
      <c r="E117" s="11">
        <v>0</v>
      </c>
      <c r="F117" s="11">
        <v>0</v>
      </c>
      <c r="G117" s="11">
        <v>0</v>
      </c>
      <c r="H117" s="11">
        <f t="shared" si="129"/>
        <v>332.5</v>
      </c>
      <c r="I117" s="11">
        <v>332.5</v>
      </c>
      <c r="J117" s="11">
        <v>0</v>
      </c>
      <c r="K117" s="11">
        <v>0</v>
      </c>
      <c r="L117" s="11">
        <v>0</v>
      </c>
      <c r="M117" s="10">
        <f t="shared" si="58"/>
        <v>35</v>
      </c>
      <c r="N117" s="10">
        <f t="shared" si="138"/>
        <v>617.5</v>
      </c>
      <c r="O117" s="10">
        <f t="shared" si="59"/>
        <v>35</v>
      </c>
      <c r="P117" s="10">
        <f t="shared" si="139"/>
        <v>617.5</v>
      </c>
      <c r="Q117" s="10" t="str">
        <f t="shared" si="60"/>
        <v>-</v>
      </c>
      <c r="R117" s="10">
        <f t="shared" si="140"/>
        <v>0</v>
      </c>
      <c r="S117" s="10" t="str">
        <f t="shared" si="61"/>
        <v>-</v>
      </c>
      <c r="T117" s="10">
        <f t="shared" si="141"/>
        <v>0</v>
      </c>
      <c r="U117" s="32" t="s">
        <v>485</v>
      </c>
    </row>
    <row r="118" spans="1:21" s="9" customFormat="1" ht="42" customHeight="1" outlineLevel="2" collapsed="1" x14ac:dyDescent="0.25">
      <c r="A118" s="146"/>
      <c r="B118" s="33" t="s">
        <v>486</v>
      </c>
      <c r="C118" s="144">
        <f t="shared" si="126"/>
        <v>23827</v>
      </c>
      <c r="D118" s="11">
        <f>D119+D120</f>
        <v>14626.699999999999</v>
      </c>
      <c r="E118" s="11">
        <f t="shared" ref="E118:F118" si="153">E119+E120</f>
        <v>9200.2999999999993</v>
      </c>
      <c r="F118" s="11">
        <f t="shared" si="153"/>
        <v>0</v>
      </c>
      <c r="G118" s="11">
        <v>0</v>
      </c>
      <c r="H118" s="11">
        <f t="shared" si="129"/>
        <v>2648.3</v>
      </c>
      <c r="I118" s="11">
        <f>I119+I120</f>
        <v>2007.8000000000002</v>
      </c>
      <c r="J118" s="11">
        <f t="shared" ref="J118:K118" si="154">J119+J120</f>
        <v>640.5</v>
      </c>
      <c r="K118" s="11">
        <f t="shared" si="154"/>
        <v>0</v>
      </c>
      <c r="L118" s="11">
        <v>0</v>
      </c>
      <c r="M118" s="10">
        <f t="shared" ref="M118:M140" si="155">IFERROR(H118/C118*100,"-")</f>
        <v>11.114701808872288</v>
      </c>
      <c r="N118" s="10">
        <f t="shared" si="138"/>
        <v>21178.7</v>
      </c>
      <c r="O118" s="10">
        <f t="shared" ref="O118:O140" si="156">IFERROR(I118/D118*100,"-")</f>
        <v>13.72695139710256</v>
      </c>
      <c r="P118" s="10">
        <f t="shared" si="139"/>
        <v>12618.899999999998</v>
      </c>
      <c r="Q118" s="10">
        <f t="shared" ref="Q118:Q140" si="157">IFERROR(J118/E118*100,"-")</f>
        <v>6.9617295088203646</v>
      </c>
      <c r="R118" s="10">
        <f t="shared" si="140"/>
        <v>8559.7999999999993</v>
      </c>
      <c r="S118" s="10" t="str">
        <f t="shared" ref="S118:S140" si="158">IFERROR(K118/F118*100,"-")</f>
        <v>-</v>
      </c>
      <c r="T118" s="10">
        <f t="shared" si="141"/>
        <v>0</v>
      </c>
      <c r="U118" s="32"/>
    </row>
    <row r="119" spans="1:21" s="9" customFormat="1" ht="45.75" hidden="1" customHeight="1" outlineLevel="3" x14ac:dyDescent="0.25">
      <c r="A119" s="146"/>
      <c r="B119" s="33" t="s">
        <v>26</v>
      </c>
      <c r="C119" s="144">
        <f t="shared" si="126"/>
        <v>9314.7999999999993</v>
      </c>
      <c r="D119" s="11">
        <v>9314.7999999999993</v>
      </c>
      <c r="E119" s="11">
        <v>0</v>
      </c>
      <c r="F119" s="11"/>
      <c r="G119" s="11"/>
      <c r="H119" s="11">
        <f t="shared" si="129"/>
        <v>1458.7</v>
      </c>
      <c r="I119" s="11">
        <v>1458.7</v>
      </c>
      <c r="J119" s="11">
        <v>0</v>
      </c>
      <c r="K119" s="11"/>
      <c r="L119" s="11"/>
      <c r="M119" s="10">
        <f t="shared" ref="M119" si="159">IFERROR(H119/C119*100,"-")</f>
        <v>15.660024906600251</v>
      </c>
      <c r="N119" s="10">
        <f t="shared" ref="N119" si="160">C119-H119</f>
        <v>7856.0999999999995</v>
      </c>
      <c r="O119" s="10">
        <f t="shared" ref="O119" si="161">IFERROR(I119/D119*100,"-")</f>
        <v>15.660024906600251</v>
      </c>
      <c r="P119" s="10">
        <f t="shared" ref="P119" si="162">D119-I119</f>
        <v>7856.0999999999995</v>
      </c>
      <c r="Q119" s="10" t="str">
        <f t="shared" ref="Q119" si="163">IFERROR(J119/E119*100,"-")</f>
        <v>-</v>
      </c>
      <c r="R119" s="10">
        <f t="shared" ref="R119" si="164">E119-J119</f>
        <v>0</v>
      </c>
      <c r="S119" s="10" t="str">
        <f t="shared" ref="S119" si="165">IFERROR(K119/F119*100,"-")</f>
        <v>-</v>
      </c>
      <c r="T119" s="10">
        <f t="shared" ref="T119" si="166">F119-K119</f>
        <v>0</v>
      </c>
      <c r="U119" s="32"/>
    </row>
    <row r="120" spans="1:21" s="9" customFormat="1" hidden="1" outlineLevel="3" x14ac:dyDescent="0.25">
      <c r="A120" s="143"/>
      <c r="B120" s="33" t="s">
        <v>487</v>
      </c>
      <c r="C120" s="144">
        <f t="shared" si="126"/>
        <v>14512.199999999999</v>
      </c>
      <c r="D120" s="11">
        <v>5311.9</v>
      </c>
      <c r="E120" s="11">
        <v>9200.2999999999993</v>
      </c>
      <c r="F120" s="11">
        <v>0</v>
      </c>
      <c r="G120" s="11">
        <v>0</v>
      </c>
      <c r="H120" s="11">
        <f t="shared" si="129"/>
        <v>1189.5999999999999</v>
      </c>
      <c r="I120" s="11">
        <v>549.1</v>
      </c>
      <c r="J120" s="11">
        <v>640.5</v>
      </c>
      <c r="K120" s="11">
        <v>0</v>
      </c>
      <c r="L120" s="11">
        <v>0</v>
      </c>
      <c r="M120" s="10">
        <f t="shared" si="155"/>
        <v>8.1972409421038854</v>
      </c>
      <c r="N120" s="10">
        <f t="shared" si="138"/>
        <v>13322.599999999999</v>
      </c>
      <c r="O120" s="10">
        <f t="shared" si="156"/>
        <v>10.337167491857906</v>
      </c>
      <c r="P120" s="10">
        <f t="shared" si="139"/>
        <v>4762.7999999999993</v>
      </c>
      <c r="Q120" s="10">
        <f t="shared" si="157"/>
        <v>6.9617295088203646</v>
      </c>
      <c r="R120" s="10">
        <f>E120-J120</f>
        <v>8559.7999999999993</v>
      </c>
      <c r="S120" s="10" t="str">
        <f t="shared" si="158"/>
        <v>-</v>
      </c>
      <c r="T120" s="10">
        <f t="shared" si="141"/>
        <v>0</v>
      </c>
      <c r="U120" s="32" t="s">
        <v>488</v>
      </c>
    </row>
    <row r="121" spans="1:21" s="9" customFormat="1" ht="25.5" outlineLevel="1" x14ac:dyDescent="0.25">
      <c r="A121" s="31"/>
      <c r="B121" s="34" t="s">
        <v>27</v>
      </c>
      <c r="C121" s="14">
        <f t="shared" si="126"/>
        <v>7703.3</v>
      </c>
      <c r="D121" s="14">
        <f>D122+D128</f>
        <v>1464.7</v>
      </c>
      <c r="E121" s="14">
        <f t="shared" ref="E121:F121" si="167">E122+E128</f>
        <v>6238.6</v>
      </c>
      <c r="F121" s="14">
        <f t="shared" si="167"/>
        <v>0</v>
      </c>
      <c r="G121" s="14">
        <f>SUM(G122:G130)</f>
        <v>0</v>
      </c>
      <c r="H121" s="14">
        <f t="shared" si="129"/>
        <v>1718.7</v>
      </c>
      <c r="I121" s="14">
        <f>I122+I128</f>
        <v>24.9</v>
      </c>
      <c r="J121" s="14">
        <f t="shared" ref="J121:K121" si="168">J122+J128</f>
        <v>1693.8</v>
      </c>
      <c r="K121" s="14">
        <f t="shared" si="168"/>
        <v>0</v>
      </c>
      <c r="L121" s="14">
        <f>SUM(L122:L130)</f>
        <v>0</v>
      </c>
      <c r="M121" s="7">
        <f t="shared" si="155"/>
        <v>22.311217270520427</v>
      </c>
      <c r="N121" s="7">
        <f t="shared" si="138"/>
        <v>5984.6</v>
      </c>
      <c r="O121" s="7">
        <f t="shared" si="156"/>
        <v>1.7000068273366558</v>
      </c>
      <c r="P121" s="7">
        <f t="shared" si="139"/>
        <v>1439.8</v>
      </c>
      <c r="Q121" s="7">
        <f t="shared" si="157"/>
        <v>27.150322187670305</v>
      </c>
      <c r="R121" s="7">
        <f t="shared" si="140"/>
        <v>4544.8</v>
      </c>
      <c r="S121" s="7" t="str">
        <f t="shared" si="158"/>
        <v>-</v>
      </c>
      <c r="T121" s="7">
        <f t="shared" si="141"/>
        <v>0</v>
      </c>
      <c r="U121" s="32"/>
    </row>
    <row r="122" spans="1:21" s="9" customFormat="1" ht="43.5" customHeight="1" outlineLevel="2" x14ac:dyDescent="0.25">
      <c r="A122" s="143"/>
      <c r="B122" s="33" t="s">
        <v>489</v>
      </c>
      <c r="C122" s="144">
        <f t="shared" si="126"/>
        <v>6907.3</v>
      </c>
      <c r="D122" s="11">
        <f>SUM(D123:D127)</f>
        <v>668.7</v>
      </c>
      <c r="E122" s="11">
        <f t="shared" ref="E122:F122" si="169">SUM(E123:E127)</f>
        <v>6238.6</v>
      </c>
      <c r="F122" s="11">
        <f t="shared" si="169"/>
        <v>0</v>
      </c>
      <c r="G122" s="11">
        <v>0</v>
      </c>
      <c r="H122" s="11">
        <f>SUM(I122:K122)</f>
        <v>1693.8</v>
      </c>
      <c r="I122" s="11">
        <f>SUM(I123:I127)</f>
        <v>0</v>
      </c>
      <c r="J122" s="11">
        <f t="shared" ref="J122:K122" si="170">SUM(J123:J127)</f>
        <v>1693.8</v>
      </c>
      <c r="K122" s="11">
        <f t="shared" si="170"/>
        <v>0</v>
      </c>
      <c r="L122" s="11">
        <v>0</v>
      </c>
      <c r="M122" s="10">
        <f t="shared" si="155"/>
        <v>24.521882645896369</v>
      </c>
      <c r="N122" s="10">
        <f t="shared" si="138"/>
        <v>5213.5</v>
      </c>
      <c r="O122" s="10">
        <f t="shared" si="156"/>
        <v>0</v>
      </c>
      <c r="P122" s="10">
        <f t="shared" si="139"/>
        <v>668.7</v>
      </c>
      <c r="Q122" s="10">
        <f t="shared" si="157"/>
        <v>27.150322187670305</v>
      </c>
      <c r="R122" s="10">
        <f t="shared" si="140"/>
        <v>4544.8</v>
      </c>
      <c r="S122" s="10" t="str">
        <f t="shared" si="158"/>
        <v>-</v>
      </c>
      <c r="T122" s="10">
        <f t="shared" si="141"/>
        <v>0</v>
      </c>
      <c r="U122" s="32"/>
    </row>
    <row r="123" spans="1:21" s="9" customFormat="1" ht="51" outlineLevel="3" x14ac:dyDescent="0.25">
      <c r="A123" s="146"/>
      <c r="B123" s="147" t="s">
        <v>490</v>
      </c>
      <c r="C123" s="144">
        <f t="shared" si="126"/>
        <v>309.10000000000002</v>
      </c>
      <c r="D123" s="11">
        <v>309.10000000000002</v>
      </c>
      <c r="E123" s="11">
        <v>0</v>
      </c>
      <c r="F123" s="11">
        <v>0</v>
      </c>
      <c r="G123" s="11">
        <v>0</v>
      </c>
      <c r="H123" s="11">
        <f t="shared" si="129"/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155"/>
        <v>0</v>
      </c>
      <c r="N123" s="10">
        <f t="shared" si="138"/>
        <v>309.10000000000002</v>
      </c>
      <c r="O123" s="10">
        <f t="shared" si="156"/>
        <v>0</v>
      </c>
      <c r="P123" s="10">
        <f t="shared" si="139"/>
        <v>309.10000000000002</v>
      </c>
      <c r="Q123" s="10" t="str">
        <f>IFERROR(J123/E123*100,"-")</f>
        <v>-</v>
      </c>
      <c r="R123" s="10">
        <f t="shared" si="140"/>
        <v>0</v>
      </c>
      <c r="S123" s="10" t="str">
        <f t="shared" si="158"/>
        <v>-</v>
      </c>
      <c r="T123" s="10">
        <f t="shared" si="141"/>
        <v>0</v>
      </c>
      <c r="U123" s="32"/>
    </row>
    <row r="124" spans="1:21" s="9" customFormat="1" ht="54" customHeight="1" outlineLevel="3" x14ac:dyDescent="0.25">
      <c r="A124" s="146"/>
      <c r="B124" s="33" t="s">
        <v>491</v>
      </c>
      <c r="C124" s="144">
        <f t="shared" si="126"/>
        <v>149.6</v>
      </c>
      <c r="D124" s="11">
        <v>149.6</v>
      </c>
      <c r="E124" s="11">
        <v>0</v>
      </c>
      <c r="F124" s="11">
        <v>0</v>
      </c>
      <c r="G124" s="11">
        <v>0</v>
      </c>
      <c r="H124" s="11">
        <f t="shared" si="129"/>
        <v>0</v>
      </c>
      <c r="I124" s="11">
        <v>0</v>
      </c>
      <c r="J124" s="11">
        <v>0</v>
      </c>
      <c r="K124" s="11">
        <v>0</v>
      </c>
      <c r="L124" s="11">
        <v>0</v>
      </c>
      <c r="M124" s="7">
        <f t="shared" si="155"/>
        <v>0</v>
      </c>
      <c r="N124" s="10">
        <f t="shared" si="138"/>
        <v>149.6</v>
      </c>
      <c r="O124" s="10">
        <f t="shared" si="156"/>
        <v>0</v>
      </c>
      <c r="P124" s="10">
        <f t="shared" si="139"/>
        <v>149.6</v>
      </c>
      <c r="Q124" s="10" t="str">
        <f t="shared" si="157"/>
        <v>-</v>
      </c>
      <c r="R124" s="10">
        <f t="shared" si="140"/>
        <v>0</v>
      </c>
      <c r="S124" s="10" t="str">
        <f t="shared" si="158"/>
        <v>-</v>
      </c>
      <c r="T124" s="10">
        <f t="shared" si="141"/>
        <v>0</v>
      </c>
      <c r="U124" s="66"/>
    </row>
    <row r="125" spans="1:21" s="9" customFormat="1" ht="42.75" customHeight="1" outlineLevel="3" x14ac:dyDescent="0.25">
      <c r="A125" s="146"/>
      <c r="B125" s="147" t="s">
        <v>32</v>
      </c>
      <c r="C125" s="144">
        <f t="shared" si="126"/>
        <v>90</v>
      </c>
      <c r="D125" s="11">
        <v>90</v>
      </c>
      <c r="E125" s="11">
        <v>0</v>
      </c>
      <c r="F125" s="11">
        <v>0</v>
      </c>
      <c r="G125" s="11">
        <v>0</v>
      </c>
      <c r="H125" s="11">
        <f t="shared" si="129"/>
        <v>0</v>
      </c>
      <c r="I125" s="11">
        <v>0</v>
      </c>
      <c r="J125" s="11">
        <v>0</v>
      </c>
      <c r="K125" s="11">
        <v>0</v>
      </c>
      <c r="L125" s="11">
        <v>0</v>
      </c>
      <c r="M125" s="7">
        <f t="shared" si="155"/>
        <v>0</v>
      </c>
      <c r="N125" s="10">
        <f t="shared" si="138"/>
        <v>90</v>
      </c>
      <c r="O125" s="10">
        <f t="shared" si="156"/>
        <v>0</v>
      </c>
      <c r="P125" s="10">
        <f t="shared" si="139"/>
        <v>90</v>
      </c>
      <c r="Q125" s="10" t="str">
        <f t="shared" si="157"/>
        <v>-</v>
      </c>
      <c r="R125" s="10">
        <f t="shared" si="140"/>
        <v>0</v>
      </c>
      <c r="S125" s="10" t="str">
        <f t="shared" si="158"/>
        <v>-</v>
      </c>
      <c r="T125" s="10">
        <f t="shared" si="141"/>
        <v>0</v>
      </c>
      <c r="U125" s="66"/>
    </row>
    <row r="126" spans="1:21" s="9" customFormat="1" ht="51.75" customHeight="1" outlineLevel="3" x14ac:dyDescent="0.25">
      <c r="A126" s="143"/>
      <c r="B126" s="33" t="s">
        <v>492</v>
      </c>
      <c r="C126" s="144">
        <f t="shared" si="126"/>
        <v>120</v>
      </c>
      <c r="D126" s="11">
        <v>120</v>
      </c>
      <c r="E126" s="11">
        <v>0</v>
      </c>
      <c r="F126" s="11">
        <v>0</v>
      </c>
      <c r="G126" s="11">
        <v>0</v>
      </c>
      <c r="H126" s="11">
        <f t="shared" si="129"/>
        <v>0</v>
      </c>
      <c r="I126" s="11">
        <v>0</v>
      </c>
      <c r="J126" s="11">
        <v>0</v>
      </c>
      <c r="K126" s="11">
        <v>0</v>
      </c>
      <c r="L126" s="11">
        <v>0</v>
      </c>
      <c r="M126" s="7">
        <f t="shared" si="155"/>
        <v>0</v>
      </c>
      <c r="N126" s="10">
        <f t="shared" si="138"/>
        <v>120</v>
      </c>
      <c r="O126" s="10">
        <f t="shared" si="156"/>
        <v>0</v>
      </c>
      <c r="P126" s="10">
        <f t="shared" si="139"/>
        <v>120</v>
      </c>
      <c r="Q126" s="10" t="str">
        <f t="shared" si="157"/>
        <v>-</v>
      </c>
      <c r="R126" s="10">
        <f t="shared" si="140"/>
        <v>0</v>
      </c>
      <c r="S126" s="10" t="str">
        <f t="shared" si="158"/>
        <v>-</v>
      </c>
      <c r="T126" s="10">
        <f t="shared" si="141"/>
        <v>0</v>
      </c>
      <c r="U126" s="66"/>
    </row>
    <row r="127" spans="1:21" s="9" customFormat="1" ht="96.75" customHeight="1" outlineLevel="3" x14ac:dyDescent="0.25">
      <c r="A127" s="143"/>
      <c r="B127" s="33" t="s">
        <v>28</v>
      </c>
      <c r="C127" s="144">
        <f t="shared" si="126"/>
        <v>6238.6</v>
      </c>
      <c r="D127" s="11">
        <v>0</v>
      </c>
      <c r="E127" s="11">
        <v>6238.6</v>
      </c>
      <c r="F127" s="11">
        <v>0</v>
      </c>
      <c r="G127" s="11">
        <v>0</v>
      </c>
      <c r="H127" s="11">
        <f t="shared" si="129"/>
        <v>1693.8</v>
      </c>
      <c r="I127" s="11">
        <v>0</v>
      </c>
      <c r="J127" s="11">
        <v>1693.8</v>
      </c>
      <c r="K127" s="11">
        <v>0</v>
      </c>
      <c r="L127" s="11">
        <v>0</v>
      </c>
      <c r="M127" s="7">
        <f t="shared" si="155"/>
        <v>27.150322187670305</v>
      </c>
      <c r="N127" s="10">
        <f t="shared" si="138"/>
        <v>4544.8</v>
      </c>
      <c r="O127" s="10" t="str">
        <f t="shared" si="156"/>
        <v>-</v>
      </c>
      <c r="P127" s="10">
        <f t="shared" si="139"/>
        <v>0</v>
      </c>
      <c r="Q127" s="10">
        <f t="shared" si="157"/>
        <v>27.150322187670305</v>
      </c>
      <c r="R127" s="10">
        <f t="shared" si="140"/>
        <v>4544.8</v>
      </c>
      <c r="S127" s="10" t="str">
        <f t="shared" si="158"/>
        <v>-</v>
      </c>
      <c r="T127" s="10">
        <f t="shared" si="141"/>
        <v>0</v>
      </c>
      <c r="U127" s="32" t="s">
        <v>493</v>
      </c>
    </row>
    <row r="128" spans="1:21" s="9" customFormat="1" ht="40.5" customHeight="1" outlineLevel="2" x14ac:dyDescent="0.25">
      <c r="A128" s="146"/>
      <c r="B128" s="36" t="s">
        <v>494</v>
      </c>
      <c r="C128" s="144">
        <f t="shared" si="126"/>
        <v>796</v>
      </c>
      <c r="D128" s="11">
        <f>SUM(D129:D132)</f>
        <v>796</v>
      </c>
      <c r="E128" s="11">
        <f t="shared" ref="E128:F128" si="171">SUM(E129:E132)</f>
        <v>0</v>
      </c>
      <c r="F128" s="11">
        <f t="shared" si="171"/>
        <v>0</v>
      </c>
      <c r="G128" s="11">
        <v>0</v>
      </c>
      <c r="H128" s="11">
        <f t="shared" si="129"/>
        <v>24.9</v>
      </c>
      <c r="I128" s="11">
        <f>SUM(I129:I132)</f>
        <v>24.9</v>
      </c>
      <c r="J128" s="11">
        <v>0</v>
      </c>
      <c r="K128" s="11">
        <v>0</v>
      </c>
      <c r="L128" s="11">
        <v>0</v>
      </c>
      <c r="M128" s="7">
        <f t="shared" si="155"/>
        <v>3.1281407035175879</v>
      </c>
      <c r="N128" s="10">
        <f t="shared" si="138"/>
        <v>771.1</v>
      </c>
      <c r="O128" s="10">
        <f t="shared" si="156"/>
        <v>3.1281407035175879</v>
      </c>
      <c r="P128" s="10">
        <f t="shared" si="139"/>
        <v>771.1</v>
      </c>
      <c r="Q128" s="10" t="str">
        <f t="shared" si="157"/>
        <v>-</v>
      </c>
      <c r="R128" s="10">
        <f t="shared" si="140"/>
        <v>0</v>
      </c>
      <c r="S128" s="10" t="str">
        <f t="shared" si="158"/>
        <v>-</v>
      </c>
      <c r="T128" s="10">
        <f t="shared" si="141"/>
        <v>0</v>
      </c>
      <c r="U128" s="32"/>
    </row>
    <row r="129" spans="1:21" s="9" customFormat="1" ht="89.25" outlineLevel="3" x14ac:dyDescent="0.25">
      <c r="A129" s="143"/>
      <c r="B129" s="33" t="s">
        <v>29</v>
      </c>
      <c r="C129" s="144">
        <f t="shared" si="126"/>
        <v>250</v>
      </c>
      <c r="D129" s="11">
        <v>250</v>
      </c>
      <c r="E129" s="11">
        <v>0</v>
      </c>
      <c r="F129" s="11">
        <v>0</v>
      </c>
      <c r="G129" s="11">
        <v>0</v>
      </c>
      <c r="H129" s="11">
        <f t="shared" si="129"/>
        <v>0</v>
      </c>
      <c r="I129" s="11">
        <v>0</v>
      </c>
      <c r="J129" s="11">
        <v>0</v>
      </c>
      <c r="K129" s="11">
        <v>0</v>
      </c>
      <c r="L129" s="11">
        <v>0</v>
      </c>
      <c r="M129" s="7">
        <f t="shared" si="155"/>
        <v>0</v>
      </c>
      <c r="N129" s="10">
        <f t="shared" si="138"/>
        <v>250</v>
      </c>
      <c r="O129" s="10">
        <f t="shared" si="156"/>
        <v>0</v>
      </c>
      <c r="P129" s="10">
        <f t="shared" si="139"/>
        <v>250</v>
      </c>
      <c r="Q129" s="10" t="str">
        <f t="shared" si="157"/>
        <v>-</v>
      </c>
      <c r="R129" s="10">
        <f t="shared" si="140"/>
        <v>0</v>
      </c>
      <c r="S129" s="10" t="str">
        <f t="shared" si="158"/>
        <v>-</v>
      </c>
      <c r="T129" s="10">
        <f t="shared" si="141"/>
        <v>0</v>
      </c>
      <c r="U129" s="32"/>
    </row>
    <row r="130" spans="1:21" s="9" customFormat="1" ht="51" outlineLevel="3" x14ac:dyDescent="0.25">
      <c r="A130" s="143"/>
      <c r="B130" s="33" t="s">
        <v>30</v>
      </c>
      <c r="C130" s="144">
        <f t="shared" si="126"/>
        <v>384</v>
      </c>
      <c r="D130" s="11">
        <v>384</v>
      </c>
      <c r="E130" s="11">
        <v>0</v>
      </c>
      <c r="F130" s="11">
        <v>0</v>
      </c>
      <c r="G130" s="11">
        <v>0</v>
      </c>
      <c r="H130" s="11">
        <f t="shared" si="129"/>
        <v>0</v>
      </c>
      <c r="I130" s="11">
        <v>0</v>
      </c>
      <c r="J130" s="11">
        <v>0</v>
      </c>
      <c r="K130" s="11">
        <v>0</v>
      </c>
      <c r="L130" s="11">
        <v>0</v>
      </c>
      <c r="M130" s="7">
        <f t="shared" si="155"/>
        <v>0</v>
      </c>
      <c r="N130" s="10">
        <f t="shared" si="138"/>
        <v>384</v>
      </c>
      <c r="O130" s="10">
        <f t="shared" si="156"/>
        <v>0</v>
      </c>
      <c r="P130" s="10">
        <f t="shared" si="139"/>
        <v>384</v>
      </c>
      <c r="Q130" s="10" t="str">
        <f t="shared" si="157"/>
        <v>-</v>
      </c>
      <c r="R130" s="10">
        <f t="shared" si="140"/>
        <v>0</v>
      </c>
      <c r="S130" s="10" t="str">
        <f t="shared" si="158"/>
        <v>-</v>
      </c>
      <c r="T130" s="10">
        <f t="shared" si="141"/>
        <v>0</v>
      </c>
      <c r="U130" s="66"/>
    </row>
    <row r="131" spans="1:21" s="9" customFormat="1" ht="63.75" outlineLevel="3" x14ac:dyDescent="0.25">
      <c r="A131" s="143"/>
      <c r="B131" s="33" t="s">
        <v>31</v>
      </c>
      <c r="C131" s="144">
        <f t="shared" si="126"/>
        <v>82</v>
      </c>
      <c r="D131" s="11">
        <v>82</v>
      </c>
      <c r="E131" s="11">
        <v>0</v>
      </c>
      <c r="F131" s="11">
        <v>0</v>
      </c>
      <c r="G131" s="11"/>
      <c r="H131" s="11">
        <f t="shared" si="129"/>
        <v>0</v>
      </c>
      <c r="I131" s="11">
        <v>0</v>
      </c>
      <c r="J131" s="11"/>
      <c r="K131" s="11"/>
      <c r="L131" s="11"/>
      <c r="M131" s="7">
        <f t="shared" si="155"/>
        <v>0</v>
      </c>
      <c r="N131" s="10">
        <f t="shared" si="138"/>
        <v>82</v>
      </c>
      <c r="O131" s="10">
        <f t="shared" si="156"/>
        <v>0</v>
      </c>
      <c r="P131" s="10">
        <f t="shared" si="139"/>
        <v>82</v>
      </c>
      <c r="Q131" s="10" t="str">
        <f t="shared" si="157"/>
        <v>-</v>
      </c>
      <c r="R131" s="10">
        <f t="shared" si="140"/>
        <v>0</v>
      </c>
      <c r="S131" s="10" t="str">
        <f t="shared" si="158"/>
        <v>-</v>
      </c>
      <c r="T131" s="10">
        <f t="shared" si="141"/>
        <v>0</v>
      </c>
      <c r="U131" s="66"/>
    </row>
    <row r="132" spans="1:21" s="9" customFormat="1" ht="5.25" outlineLevel="3" x14ac:dyDescent="0.25">
      <c r="A132" s="143"/>
      <c r="B132" s="33" t="s">
        <v>33</v>
      </c>
      <c r="C132" s="144">
        <f t="shared" si="126"/>
        <v>80</v>
      </c>
      <c r="D132" s="11">
        <v>80</v>
      </c>
      <c r="E132" s="11">
        <v>0</v>
      </c>
      <c r="F132" s="11">
        <v>0</v>
      </c>
      <c r="G132" s="11"/>
      <c r="H132" s="11">
        <f t="shared" si="129"/>
        <v>24.9</v>
      </c>
      <c r="I132" s="11">
        <v>24.9</v>
      </c>
      <c r="J132" s="11">
        <v>0</v>
      </c>
      <c r="K132" s="11">
        <v>0</v>
      </c>
      <c r="L132" s="11"/>
      <c r="M132" s="7">
        <f t="shared" si="155"/>
        <v>31.124999999999996</v>
      </c>
      <c r="N132" s="10">
        <f t="shared" si="138"/>
        <v>55.1</v>
      </c>
      <c r="O132" s="10">
        <f t="shared" si="156"/>
        <v>31.124999999999996</v>
      </c>
      <c r="P132" s="10">
        <f t="shared" si="139"/>
        <v>55.1</v>
      </c>
      <c r="Q132" s="10" t="str">
        <f t="shared" si="157"/>
        <v>-</v>
      </c>
      <c r="R132" s="10">
        <f t="shared" si="140"/>
        <v>0</v>
      </c>
      <c r="S132" s="10" t="str">
        <f t="shared" si="158"/>
        <v>-</v>
      </c>
      <c r="T132" s="10">
        <f t="shared" si="141"/>
        <v>0</v>
      </c>
      <c r="U132" s="66"/>
    </row>
    <row r="133" spans="1:21" s="19" customFormat="1" ht="27.75" customHeight="1" outlineLevel="1" x14ac:dyDescent="0.25">
      <c r="A133" s="31"/>
      <c r="B133" s="34" t="s">
        <v>66</v>
      </c>
      <c r="C133" s="14">
        <f t="shared" si="126"/>
        <v>13402.7</v>
      </c>
      <c r="D133" s="14">
        <f>D134</f>
        <v>13402.7</v>
      </c>
      <c r="E133" s="14">
        <f t="shared" ref="E133:F133" si="172">E134</f>
        <v>0</v>
      </c>
      <c r="F133" s="14">
        <f t="shared" si="172"/>
        <v>0</v>
      </c>
      <c r="G133" s="14" t="e">
        <f>G134+#REF!</f>
        <v>#REF!</v>
      </c>
      <c r="H133" s="14">
        <f t="shared" si="129"/>
        <v>2456.1999999999998</v>
      </c>
      <c r="I133" s="7">
        <f>I134</f>
        <v>2456.1999999999998</v>
      </c>
      <c r="J133" s="7">
        <f t="shared" ref="J133:K133" si="173">J134</f>
        <v>0</v>
      </c>
      <c r="K133" s="7">
        <f t="shared" si="173"/>
        <v>0</v>
      </c>
      <c r="L133" s="7" t="e">
        <f>L134+#REF!</f>
        <v>#REF!</v>
      </c>
      <c r="M133" s="7">
        <f t="shared" si="155"/>
        <v>18.326158162161356</v>
      </c>
      <c r="N133" s="7">
        <f t="shared" si="138"/>
        <v>10946.5</v>
      </c>
      <c r="O133" s="7">
        <f t="shared" si="156"/>
        <v>18.326158162161356</v>
      </c>
      <c r="P133" s="7">
        <f t="shared" si="139"/>
        <v>10946.5</v>
      </c>
      <c r="Q133" s="7" t="str">
        <f t="shared" si="157"/>
        <v>-</v>
      </c>
      <c r="R133" s="7">
        <f t="shared" si="140"/>
        <v>0</v>
      </c>
      <c r="S133" s="7" t="str">
        <f t="shared" si="158"/>
        <v>-</v>
      </c>
      <c r="T133" s="7">
        <f t="shared" si="141"/>
        <v>0</v>
      </c>
      <c r="U133" s="32"/>
    </row>
    <row r="134" spans="1:21" s="9" customFormat="1" ht="38.25" outlineLevel="2" x14ac:dyDescent="0.25">
      <c r="A134" s="146"/>
      <c r="B134" s="33" t="s">
        <v>495</v>
      </c>
      <c r="C134" s="144">
        <f t="shared" si="126"/>
        <v>13402.7</v>
      </c>
      <c r="D134" s="144">
        <v>13402.7</v>
      </c>
      <c r="E134" s="11">
        <v>0</v>
      </c>
      <c r="F134" s="11">
        <v>0</v>
      </c>
      <c r="G134" s="144">
        <v>0</v>
      </c>
      <c r="H134" s="11">
        <f t="shared" si="129"/>
        <v>2456.1999999999998</v>
      </c>
      <c r="I134" s="144">
        <v>2456.1999999999998</v>
      </c>
      <c r="J134" s="11">
        <v>0</v>
      </c>
      <c r="K134" s="11">
        <v>0</v>
      </c>
      <c r="L134" s="144">
        <v>0</v>
      </c>
      <c r="M134" s="7">
        <f t="shared" si="155"/>
        <v>18.326158162161356</v>
      </c>
      <c r="N134" s="10">
        <f t="shared" si="138"/>
        <v>10946.5</v>
      </c>
      <c r="O134" s="10">
        <f t="shared" si="156"/>
        <v>18.326158162161356</v>
      </c>
      <c r="P134" s="10">
        <f t="shared" si="139"/>
        <v>10946.5</v>
      </c>
      <c r="Q134" s="10" t="str">
        <f t="shared" si="157"/>
        <v>-</v>
      </c>
      <c r="R134" s="10">
        <f t="shared" si="140"/>
        <v>0</v>
      </c>
      <c r="S134" s="10" t="str">
        <f t="shared" si="158"/>
        <v>-</v>
      </c>
      <c r="T134" s="10">
        <f t="shared" si="141"/>
        <v>0</v>
      </c>
      <c r="U134" s="32"/>
    </row>
    <row r="135" spans="1:21" s="9" customFormat="1" ht="59.25" customHeight="1" outlineLevel="1" x14ac:dyDescent="0.25">
      <c r="A135" s="31"/>
      <c r="B135" s="34" t="s">
        <v>496</v>
      </c>
      <c r="C135" s="144">
        <f t="shared" ref="C135" si="174">SUM(D135:F135)</f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f t="shared" ref="H135" si="175">SUM(I135:K135)</f>
        <v>0</v>
      </c>
      <c r="I135" s="11">
        <v>0</v>
      </c>
      <c r="J135" s="11">
        <v>0</v>
      </c>
      <c r="K135" s="11">
        <v>0</v>
      </c>
      <c r="L135" s="11">
        <v>0</v>
      </c>
      <c r="M135" s="7" t="str">
        <f t="shared" ref="M135" si="176">IFERROR(H135/C135*100,"-")</f>
        <v>-</v>
      </c>
      <c r="N135" s="10">
        <f t="shared" ref="N135" si="177">C135-H135</f>
        <v>0</v>
      </c>
      <c r="O135" s="10" t="str">
        <f t="shared" ref="O135" si="178">IFERROR(I135/D135*100,"-")</f>
        <v>-</v>
      </c>
      <c r="P135" s="10">
        <f t="shared" ref="P135" si="179">D135-I135</f>
        <v>0</v>
      </c>
      <c r="Q135" s="10" t="str">
        <f t="shared" ref="Q135" si="180">IFERROR(J135/E135*100,"-")</f>
        <v>-</v>
      </c>
      <c r="R135" s="10">
        <f t="shared" ref="R135" si="181">E135-J135</f>
        <v>0</v>
      </c>
      <c r="S135" s="10" t="str">
        <f t="shared" ref="S135" si="182">IFERROR(K135/F135*100,"-")</f>
        <v>-</v>
      </c>
      <c r="T135" s="10">
        <f t="shared" ref="T135" si="183">F135-K135</f>
        <v>0</v>
      </c>
      <c r="U135" s="32"/>
    </row>
    <row r="136" spans="1:21" s="4" customFormat="1" ht="59.25" customHeight="1" x14ac:dyDescent="0.25">
      <c r="A136" s="12">
        <v>7</v>
      </c>
      <c r="B136" s="1" t="s">
        <v>117</v>
      </c>
      <c r="C136" s="2">
        <f t="shared" si="126"/>
        <v>184822.39999999999</v>
      </c>
      <c r="D136" s="2">
        <f>D137+D139</f>
        <v>184822.39999999999</v>
      </c>
      <c r="E136" s="2">
        <f t="shared" ref="E136:G136" si="184">E137+E139</f>
        <v>0</v>
      </c>
      <c r="F136" s="2">
        <f t="shared" si="184"/>
        <v>0</v>
      </c>
      <c r="G136" s="2">
        <f t="shared" si="184"/>
        <v>0</v>
      </c>
      <c r="H136" s="2">
        <f t="shared" si="129"/>
        <v>47086.9</v>
      </c>
      <c r="I136" s="2">
        <f>I137+I139</f>
        <v>47086.9</v>
      </c>
      <c r="J136" s="2">
        <f t="shared" ref="J136:L136" si="185">J137+J139</f>
        <v>0</v>
      </c>
      <c r="K136" s="2">
        <f t="shared" si="185"/>
        <v>0</v>
      </c>
      <c r="L136" s="2">
        <f t="shared" si="185"/>
        <v>0</v>
      </c>
      <c r="M136" s="2">
        <f t="shared" si="155"/>
        <v>25.476836141073811</v>
      </c>
      <c r="N136" s="2">
        <f t="shared" si="138"/>
        <v>137735.5</v>
      </c>
      <c r="O136" s="2">
        <f t="shared" si="156"/>
        <v>25.476836141073811</v>
      </c>
      <c r="P136" s="2">
        <f t="shared" si="139"/>
        <v>137735.5</v>
      </c>
      <c r="Q136" s="2" t="str">
        <f t="shared" si="157"/>
        <v>-</v>
      </c>
      <c r="R136" s="2">
        <f t="shared" si="140"/>
        <v>0</v>
      </c>
      <c r="S136" s="2" t="str">
        <f t="shared" si="158"/>
        <v>-</v>
      </c>
      <c r="T136" s="2">
        <f t="shared" si="141"/>
        <v>0</v>
      </c>
      <c r="U136" s="68" t="s">
        <v>850</v>
      </c>
    </row>
    <row r="137" spans="1:21" s="9" customFormat="1" ht="48.75" customHeight="1" outlineLevel="1" x14ac:dyDescent="0.25">
      <c r="A137" s="18"/>
      <c r="B137" s="220" t="s">
        <v>609</v>
      </c>
      <c r="C137" s="7">
        <f t="shared" si="126"/>
        <v>184036.5</v>
      </c>
      <c r="D137" s="7">
        <f>D138</f>
        <v>184036.5</v>
      </c>
      <c r="E137" s="7">
        <f t="shared" ref="E137:G137" si="186">E138</f>
        <v>0</v>
      </c>
      <c r="F137" s="7">
        <f t="shared" si="186"/>
        <v>0</v>
      </c>
      <c r="G137" s="7">
        <f t="shared" si="186"/>
        <v>0</v>
      </c>
      <c r="H137" s="7">
        <f t="shared" si="129"/>
        <v>47086.9</v>
      </c>
      <c r="I137" s="7">
        <f>I138</f>
        <v>47086.9</v>
      </c>
      <c r="J137" s="7">
        <f t="shared" ref="J137:L137" si="187">J138</f>
        <v>0</v>
      </c>
      <c r="K137" s="7">
        <f t="shared" si="187"/>
        <v>0</v>
      </c>
      <c r="L137" s="7">
        <f t="shared" si="187"/>
        <v>0</v>
      </c>
      <c r="M137" s="7">
        <f t="shared" si="155"/>
        <v>25.585631111219787</v>
      </c>
      <c r="N137" s="7">
        <f t="shared" si="138"/>
        <v>136949.6</v>
      </c>
      <c r="O137" s="7">
        <f t="shared" si="156"/>
        <v>25.585631111219787</v>
      </c>
      <c r="P137" s="7">
        <f t="shared" si="139"/>
        <v>136949.6</v>
      </c>
      <c r="Q137" s="7" t="str">
        <f t="shared" si="157"/>
        <v>-</v>
      </c>
      <c r="R137" s="7">
        <f t="shared" si="140"/>
        <v>0</v>
      </c>
      <c r="S137" s="7" t="str">
        <f t="shared" si="158"/>
        <v>-</v>
      </c>
      <c r="T137" s="7">
        <f t="shared" si="141"/>
        <v>0</v>
      </c>
      <c r="U137" s="67" t="s">
        <v>850</v>
      </c>
    </row>
    <row r="138" spans="1:21" s="9" customFormat="1" ht="45" customHeight="1" outlineLevel="2" x14ac:dyDescent="0.25">
      <c r="A138" s="18"/>
      <c r="B138" s="221" t="s">
        <v>698</v>
      </c>
      <c r="C138" s="10">
        <f t="shared" si="126"/>
        <v>184036.5</v>
      </c>
      <c r="D138" s="10">
        <v>184036.5</v>
      </c>
      <c r="E138" s="10">
        <v>0</v>
      </c>
      <c r="F138" s="10">
        <v>0</v>
      </c>
      <c r="G138" s="10">
        <v>0</v>
      </c>
      <c r="H138" s="10">
        <f t="shared" si="129"/>
        <v>47086.9</v>
      </c>
      <c r="I138" s="11">
        <v>47086.9</v>
      </c>
      <c r="J138" s="11">
        <v>0</v>
      </c>
      <c r="K138" s="11">
        <v>0</v>
      </c>
      <c r="L138" s="11">
        <v>0</v>
      </c>
      <c r="M138" s="10">
        <f t="shared" si="155"/>
        <v>25.585631111219787</v>
      </c>
      <c r="N138" s="10">
        <f t="shared" si="138"/>
        <v>136949.6</v>
      </c>
      <c r="O138" s="10">
        <f t="shared" si="156"/>
        <v>25.585631111219787</v>
      </c>
      <c r="P138" s="10">
        <f t="shared" si="139"/>
        <v>136949.6</v>
      </c>
      <c r="Q138" s="10" t="str">
        <f t="shared" si="157"/>
        <v>-</v>
      </c>
      <c r="R138" s="10">
        <f t="shared" si="140"/>
        <v>0</v>
      </c>
      <c r="S138" s="10" t="str">
        <f t="shared" si="158"/>
        <v>-</v>
      </c>
      <c r="T138" s="10">
        <f t="shared" si="141"/>
        <v>0</v>
      </c>
      <c r="U138" s="67"/>
    </row>
    <row r="139" spans="1:21" s="19" customFormat="1" ht="40.5" customHeight="1" outlineLevel="1" x14ac:dyDescent="0.25">
      <c r="A139" s="18"/>
      <c r="B139" s="220" t="s">
        <v>109</v>
      </c>
      <c r="C139" s="14">
        <f t="shared" si="126"/>
        <v>785.90000000000009</v>
      </c>
      <c r="D139" s="14">
        <f>SUM(D141:D142)</f>
        <v>785.90000000000009</v>
      </c>
      <c r="E139" s="14">
        <f>SUM(E141:E142)</f>
        <v>0</v>
      </c>
      <c r="F139" s="14">
        <f t="shared" ref="F139:G139" si="188">SUM(F141:F142)</f>
        <v>0</v>
      </c>
      <c r="G139" s="14">
        <f t="shared" si="188"/>
        <v>0</v>
      </c>
      <c r="H139" s="7">
        <f t="shared" si="129"/>
        <v>0</v>
      </c>
      <c r="I139" s="14">
        <f>SUM(I141:I142)</f>
        <v>0</v>
      </c>
      <c r="J139" s="14">
        <f>SUM(J141:J142)</f>
        <v>0</v>
      </c>
      <c r="K139" s="14">
        <f>SUM(K141:K142)</f>
        <v>0</v>
      </c>
      <c r="L139" s="14">
        <f>SUM(L141:L142)</f>
        <v>0</v>
      </c>
      <c r="M139" s="7">
        <f t="shared" si="155"/>
        <v>0</v>
      </c>
      <c r="N139" s="7">
        <f t="shared" si="138"/>
        <v>785.90000000000009</v>
      </c>
      <c r="O139" s="7">
        <f t="shared" si="156"/>
        <v>0</v>
      </c>
      <c r="P139" s="7">
        <f t="shared" si="139"/>
        <v>785.90000000000009</v>
      </c>
      <c r="Q139" s="7" t="str">
        <f t="shared" si="157"/>
        <v>-</v>
      </c>
      <c r="R139" s="7">
        <f t="shared" si="140"/>
        <v>0</v>
      </c>
      <c r="S139" s="7" t="str">
        <f t="shared" si="158"/>
        <v>-</v>
      </c>
      <c r="T139" s="10">
        <f t="shared" si="141"/>
        <v>0</v>
      </c>
      <c r="U139" s="7">
        <f>F139-K139</f>
        <v>0</v>
      </c>
    </row>
    <row r="140" spans="1:21" s="9" customFormat="1" ht="45" customHeight="1" outlineLevel="2" collapsed="1" x14ac:dyDescent="0.25">
      <c r="A140" s="18"/>
      <c r="B140" s="36" t="s">
        <v>699</v>
      </c>
      <c r="C140" s="11">
        <f t="shared" si="126"/>
        <v>785.90000000000009</v>
      </c>
      <c r="D140" s="11">
        <f>D141+D142</f>
        <v>785.90000000000009</v>
      </c>
      <c r="E140" s="11">
        <f t="shared" ref="E140:F140" si="189">E141+E142</f>
        <v>0</v>
      </c>
      <c r="F140" s="11">
        <f t="shared" si="189"/>
        <v>0</v>
      </c>
      <c r="G140" s="11"/>
      <c r="H140" s="11">
        <f t="shared" si="129"/>
        <v>0</v>
      </c>
      <c r="I140" s="11">
        <f>I141+I142</f>
        <v>0</v>
      </c>
      <c r="J140" s="11">
        <f t="shared" ref="J140:K140" si="190">J141+J142</f>
        <v>0</v>
      </c>
      <c r="K140" s="11">
        <f t="shared" si="190"/>
        <v>0</v>
      </c>
      <c r="L140" s="11"/>
      <c r="M140" s="7">
        <f t="shared" si="155"/>
        <v>0</v>
      </c>
      <c r="N140" s="7">
        <f t="shared" si="138"/>
        <v>785.90000000000009</v>
      </c>
      <c r="O140" s="7">
        <f t="shared" si="156"/>
        <v>0</v>
      </c>
      <c r="P140" s="7">
        <f t="shared" si="139"/>
        <v>785.90000000000009</v>
      </c>
      <c r="Q140" s="7" t="str">
        <f t="shared" si="157"/>
        <v>-</v>
      </c>
      <c r="R140" s="7">
        <f t="shared" si="140"/>
        <v>0</v>
      </c>
      <c r="S140" s="7" t="str">
        <f t="shared" si="158"/>
        <v>-</v>
      </c>
      <c r="T140" s="10">
        <f t="shared" si="141"/>
        <v>0</v>
      </c>
      <c r="U140" s="7">
        <f>F140-K140</f>
        <v>0</v>
      </c>
    </row>
    <row r="141" spans="1:21" s="9" customFormat="1" ht="70.5" hidden="1" customHeight="1" outlineLevel="3" x14ac:dyDescent="0.25">
      <c r="A141" s="18"/>
      <c r="B141" s="36" t="s">
        <v>610</v>
      </c>
      <c r="C141" s="11">
        <f t="shared" si="126"/>
        <v>420.6</v>
      </c>
      <c r="D141" s="11">
        <v>420.6</v>
      </c>
      <c r="E141" s="11">
        <v>0</v>
      </c>
      <c r="F141" s="11">
        <v>0</v>
      </c>
      <c r="G141" s="11">
        <v>0</v>
      </c>
      <c r="H141" s="11">
        <f t="shared" si="129"/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f t="shared" ref="M141:M144" si="191">IFERROR(H141/C141*100,"-")</f>
        <v>0</v>
      </c>
      <c r="N141" s="11">
        <f t="shared" si="138"/>
        <v>420.6</v>
      </c>
      <c r="O141" s="11">
        <f t="shared" ref="O141:O166" si="192">IFERROR(I141/D141*100,"-")</f>
        <v>0</v>
      </c>
      <c r="P141" s="11">
        <f t="shared" si="139"/>
        <v>420.6</v>
      </c>
      <c r="Q141" s="11" t="str">
        <f t="shared" ref="Q141:Q166" si="193">IFERROR(J141/E141*100,"-")</f>
        <v>-</v>
      </c>
      <c r="R141" s="11">
        <f t="shared" si="140"/>
        <v>0</v>
      </c>
      <c r="S141" s="11" t="str">
        <f t="shared" ref="S141:S166" si="194">IFERROR(K141/F141*100,"-")</f>
        <v>-</v>
      </c>
      <c r="T141" s="11">
        <f t="shared" si="141"/>
        <v>0</v>
      </c>
      <c r="U141" s="32" t="s">
        <v>700</v>
      </c>
    </row>
    <row r="142" spans="1:21" s="9" customFormat="1" ht="38.25" hidden="1" customHeight="1" outlineLevel="3" x14ac:dyDescent="0.25">
      <c r="A142" s="18"/>
      <c r="B142" s="36" t="s">
        <v>35</v>
      </c>
      <c r="C142" s="11">
        <f t="shared" si="126"/>
        <v>365.3</v>
      </c>
      <c r="D142" s="11">
        <v>365.3</v>
      </c>
      <c r="E142" s="11">
        <v>0</v>
      </c>
      <c r="F142" s="11">
        <v>0</v>
      </c>
      <c r="G142" s="11">
        <v>0</v>
      </c>
      <c r="H142" s="11">
        <f t="shared" si="129"/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f t="shared" si="191"/>
        <v>0</v>
      </c>
      <c r="N142" s="11">
        <f t="shared" si="138"/>
        <v>365.3</v>
      </c>
      <c r="O142" s="11">
        <f t="shared" si="192"/>
        <v>0</v>
      </c>
      <c r="P142" s="11">
        <f t="shared" si="139"/>
        <v>365.3</v>
      </c>
      <c r="Q142" s="11" t="str">
        <f t="shared" si="193"/>
        <v>-</v>
      </c>
      <c r="R142" s="11">
        <f t="shared" si="140"/>
        <v>0</v>
      </c>
      <c r="S142" s="11" t="str">
        <f t="shared" si="194"/>
        <v>-</v>
      </c>
      <c r="T142" s="11">
        <f t="shared" si="141"/>
        <v>0</v>
      </c>
      <c r="U142" s="32" t="s">
        <v>701</v>
      </c>
    </row>
    <row r="143" spans="1:21" s="4" customFormat="1" ht="35.25" customHeight="1" x14ac:dyDescent="0.25">
      <c r="A143" s="12">
        <v>8</v>
      </c>
      <c r="B143" s="1" t="s">
        <v>37</v>
      </c>
      <c r="C143" s="2">
        <f>SUM(D143:F143)</f>
        <v>29979.8</v>
      </c>
      <c r="D143" s="2">
        <f>D144+D145+D146+D147+D148+D149+D156</f>
        <v>7360</v>
      </c>
      <c r="E143" s="2">
        <f t="shared" ref="E143:F143" si="195">E144+E145+E146+E147+E148+E149+E156</f>
        <v>22619.8</v>
      </c>
      <c r="F143" s="2">
        <f t="shared" si="195"/>
        <v>0</v>
      </c>
      <c r="G143" s="2" t="e">
        <f>G144+G145+G146+G147+G148+G151+G156</f>
        <v>#REF!</v>
      </c>
      <c r="H143" s="2">
        <f t="shared" si="129"/>
        <v>9167.7000000000007</v>
      </c>
      <c r="I143" s="2">
        <f>I144+I145+I146+I147+I148+I151+I156</f>
        <v>0</v>
      </c>
      <c r="J143" s="2">
        <f>J144+J145+J146+J147+J148+J151+J156</f>
        <v>9167.7000000000007</v>
      </c>
      <c r="K143" s="2">
        <f>K144+K145+K146+K147+K148+K151+K156</f>
        <v>0</v>
      </c>
      <c r="L143" s="2" t="e">
        <f>L144+L145+L146+L147+#REF!+L148+L151+L156</f>
        <v>#REF!</v>
      </c>
      <c r="M143" s="2">
        <f t="shared" si="191"/>
        <v>30.579590257440014</v>
      </c>
      <c r="N143" s="2">
        <f t="shared" si="138"/>
        <v>20812.099999999999</v>
      </c>
      <c r="O143" s="2">
        <f t="shared" si="192"/>
        <v>0</v>
      </c>
      <c r="P143" s="2">
        <f t="shared" si="139"/>
        <v>7360</v>
      </c>
      <c r="Q143" s="2">
        <f t="shared" si="193"/>
        <v>40.529536070168618</v>
      </c>
      <c r="R143" s="2">
        <f t="shared" si="140"/>
        <v>13452.099999999999</v>
      </c>
      <c r="S143" s="2" t="str">
        <f t="shared" si="194"/>
        <v>-</v>
      </c>
      <c r="T143" s="2">
        <f t="shared" si="141"/>
        <v>0</v>
      </c>
      <c r="U143" s="68"/>
    </row>
    <row r="144" spans="1:21" s="9" customFormat="1" ht="30.75" customHeight="1" outlineLevel="1" x14ac:dyDescent="0.25">
      <c r="A144" s="242"/>
      <c r="B144" s="29" t="s">
        <v>724</v>
      </c>
      <c r="C144" s="11">
        <f>SUM(D144:F144)</f>
        <v>19142</v>
      </c>
      <c r="D144" s="10">
        <v>0</v>
      </c>
      <c r="E144" s="10">
        <v>19142</v>
      </c>
      <c r="F144" s="10">
        <v>0</v>
      </c>
      <c r="G144" s="10" t="e">
        <f>#REF!+#REF!+#REF!</f>
        <v>#REF!</v>
      </c>
      <c r="H144" s="10">
        <f>SUM(I144:K144)</f>
        <v>8361</v>
      </c>
      <c r="I144" s="10">
        <v>0</v>
      </c>
      <c r="J144" s="10">
        <v>8361</v>
      </c>
      <c r="K144" s="10">
        <v>0</v>
      </c>
      <c r="L144" s="10" t="e">
        <f>#REF!+#REF!+#REF!</f>
        <v>#REF!</v>
      </c>
      <c r="M144" s="11">
        <f t="shared" si="191"/>
        <v>43.678821439765954</v>
      </c>
      <c r="N144" s="11">
        <f>C144-H144</f>
        <v>10781</v>
      </c>
      <c r="O144" s="11" t="str">
        <f t="shared" si="192"/>
        <v>-</v>
      </c>
      <c r="P144" s="11">
        <f t="shared" si="139"/>
        <v>0</v>
      </c>
      <c r="Q144" s="11">
        <f t="shared" si="193"/>
        <v>43.678821439765954</v>
      </c>
      <c r="R144" s="11">
        <f t="shared" si="140"/>
        <v>10781</v>
      </c>
      <c r="S144" s="11" t="str">
        <f t="shared" si="194"/>
        <v>-</v>
      </c>
      <c r="T144" s="11">
        <f t="shared" si="141"/>
        <v>0</v>
      </c>
      <c r="U144" s="32" t="s">
        <v>731</v>
      </c>
    </row>
    <row r="145" spans="1:21" s="9" customFormat="1" ht="27" outlineLevel="1" x14ac:dyDescent="0.25">
      <c r="A145" s="243"/>
      <c r="B145" s="29" t="s">
        <v>725</v>
      </c>
      <c r="C145" s="11">
        <f t="shared" ref="C145:C193" si="196">SUM(D145:F145)</f>
        <v>370</v>
      </c>
      <c r="D145" s="11">
        <v>0</v>
      </c>
      <c r="E145" s="11">
        <v>370</v>
      </c>
      <c r="F145" s="11">
        <v>0</v>
      </c>
      <c r="G145" s="11">
        <v>0</v>
      </c>
      <c r="H145" s="11">
        <f>SUM(I145:K145)</f>
        <v>92.5</v>
      </c>
      <c r="I145" s="11">
        <v>0</v>
      </c>
      <c r="J145" s="11">
        <v>92.5</v>
      </c>
      <c r="K145" s="11">
        <v>0</v>
      </c>
      <c r="L145" s="11">
        <v>0</v>
      </c>
      <c r="M145" s="11">
        <f>IFERROR(H145/C145*100,"-")</f>
        <v>25</v>
      </c>
      <c r="N145" s="11">
        <f t="shared" si="138"/>
        <v>277.5</v>
      </c>
      <c r="O145" s="11" t="str">
        <f>IFERROR(I145/D145*100,"-")</f>
        <v>-</v>
      </c>
      <c r="P145" s="11">
        <f>D145-I145</f>
        <v>0</v>
      </c>
      <c r="Q145" s="11">
        <f>IFERROR(J145/E145*100,"-")</f>
        <v>25</v>
      </c>
      <c r="R145" s="11">
        <f>E145-J145</f>
        <v>277.5</v>
      </c>
      <c r="S145" s="11" t="str">
        <f t="shared" si="194"/>
        <v>-</v>
      </c>
      <c r="T145" s="11">
        <f t="shared" si="141"/>
        <v>0</v>
      </c>
      <c r="U145" s="32" t="s">
        <v>732</v>
      </c>
    </row>
    <row r="146" spans="1:21" s="9" customFormat="1" ht="45" outlineLevel="1" x14ac:dyDescent="0.25">
      <c r="A146" s="243"/>
      <c r="B146" s="29" t="s">
        <v>726</v>
      </c>
      <c r="C146" s="11">
        <f t="shared" si="196"/>
        <v>2800</v>
      </c>
      <c r="D146" s="11">
        <v>0</v>
      </c>
      <c r="E146" s="11">
        <v>2800</v>
      </c>
      <c r="F146" s="11">
        <v>0</v>
      </c>
      <c r="G146" s="11">
        <v>0</v>
      </c>
      <c r="H146" s="11">
        <f>SUM(I146:K146)</f>
        <v>582.5</v>
      </c>
      <c r="I146" s="11">
        <v>0</v>
      </c>
      <c r="J146" s="11">
        <v>582.5</v>
      </c>
      <c r="K146" s="11">
        <v>0</v>
      </c>
      <c r="L146" s="11">
        <v>0</v>
      </c>
      <c r="M146" s="11">
        <f>IFERROR(H146/C146*100,"-")</f>
        <v>20.803571428571431</v>
      </c>
      <c r="N146" s="11">
        <f t="shared" si="138"/>
        <v>2217.5</v>
      </c>
      <c r="O146" s="11" t="str">
        <f>IFERROR(I146/D146*100,"-")</f>
        <v>-</v>
      </c>
      <c r="P146" s="11">
        <f>D146-I146</f>
        <v>0</v>
      </c>
      <c r="Q146" s="11">
        <f>IFERROR(J146/E146*100,"-")</f>
        <v>20.803571428571431</v>
      </c>
      <c r="R146" s="11">
        <f>E146-J146</f>
        <v>2217.5</v>
      </c>
      <c r="S146" s="11" t="str">
        <f t="shared" si="194"/>
        <v>-</v>
      </c>
      <c r="T146" s="11">
        <f t="shared" si="141"/>
        <v>0</v>
      </c>
      <c r="U146" s="32" t="s">
        <v>733</v>
      </c>
    </row>
    <row r="147" spans="1:21" s="9" customFormat="1" ht="67.5" outlineLevel="1" x14ac:dyDescent="0.25">
      <c r="A147" s="244"/>
      <c r="B147" s="29" t="s">
        <v>727</v>
      </c>
      <c r="C147" s="11">
        <f t="shared" si="196"/>
        <v>826</v>
      </c>
      <c r="D147" s="11">
        <v>600</v>
      </c>
      <c r="E147" s="11">
        <v>226</v>
      </c>
      <c r="F147" s="11">
        <v>0</v>
      </c>
      <c r="G147" s="11">
        <v>0</v>
      </c>
      <c r="H147" s="11">
        <f t="shared" ref="H147:H193" si="197">SUM(I147:K147)</f>
        <v>131.69999999999999</v>
      </c>
      <c r="I147" s="11">
        <v>0</v>
      </c>
      <c r="J147" s="11">
        <v>131.69999999999999</v>
      </c>
      <c r="K147" s="11">
        <v>0</v>
      </c>
      <c r="L147" s="11">
        <v>0</v>
      </c>
      <c r="M147" s="11">
        <f>IFERROR(H147/C147*100,"-")</f>
        <v>15.944309927360772</v>
      </c>
      <c r="N147" s="11">
        <f t="shared" ref="N147:N195" si="198">C147-H147</f>
        <v>694.3</v>
      </c>
      <c r="O147" s="11">
        <f t="shared" si="192"/>
        <v>0</v>
      </c>
      <c r="P147" s="11">
        <f t="shared" ref="P147:P195" si="199">D147-I147</f>
        <v>600</v>
      </c>
      <c r="Q147" s="11">
        <f t="shared" si="193"/>
        <v>58.274336283185832</v>
      </c>
      <c r="R147" s="11">
        <f t="shared" ref="R147:R195" si="200">E147-J147</f>
        <v>94.300000000000011</v>
      </c>
      <c r="S147" s="11" t="str">
        <f t="shared" si="194"/>
        <v>-</v>
      </c>
      <c r="T147" s="11">
        <f t="shared" ref="T147:T195" si="201">F147-K147</f>
        <v>0</v>
      </c>
      <c r="U147" s="32" t="s">
        <v>734</v>
      </c>
    </row>
    <row r="148" spans="1:21" s="9" customFormat="1" ht="75" outlineLevel="1" x14ac:dyDescent="0.25">
      <c r="A148" s="243"/>
      <c r="B148" s="29" t="s">
        <v>728</v>
      </c>
      <c r="C148" s="11">
        <f>SUM(D148:F148)</f>
        <v>81.8</v>
      </c>
      <c r="D148" s="10">
        <v>0</v>
      </c>
      <c r="E148" s="10">
        <v>81.8</v>
      </c>
      <c r="F148" s="10">
        <f>SUM(F149:F150)</f>
        <v>0</v>
      </c>
      <c r="G148" s="10">
        <f>SUM(G149:G150)</f>
        <v>0</v>
      </c>
      <c r="H148" s="11">
        <f>SUM(I148:K148)</f>
        <v>0</v>
      </c>
      <c r="I148" s="11">
        <v>0</v>
      </c>
      <c r="J148" s="10">
        <v>0</v>
      </c>
      <c r="K148" s="11">
        <v>0</v>
      </c>
      <c r="L148" s="11">
        <v>0</v>
      </c>
      <c r="M148" s="11">
        <f t="shared" ref="M148:M166" si="202">IFERROR(H148/C148*100,"-")</f>
        <v>0</v>
      </c>
      <c r="N148" s="11">
        <f t="shared" si="198"/>
        <v>81.8</v>
      </c>
      <c r="O148" s="11" t="str">
        <f t="shared" si="192"/>
        <v>-</v>
      </c>
      <c r="P148" s="11">
        <f t="shared" si="199"/>
        <v>0</v>
      </c>
      <c r="Q148" s="11">
        <f t="shared" si="193"/>
        <v>0</v>
      </c>
      <c r="R148" s="11">
        <f t="shared" si="200"/>
        <v>81.8</v>
      </c>
      <c r="S148" s="11" t="str">
        <f t="shared" si="194"/>
        <v>-</v>
      </c>
      <c r="T148" s="11">
        <f t="shared" si="201"/>
        <v>0</v>
      </c>
      <c r="U148" s="32" t="s">
        <v>735</v>
      </c>
    </row>
    <row r="149" spans="1:21" s="9" customFormat="1" ht="57" customHeight="1" outlineLevel="1" x14ac:dyDescent="0.25">
      <c r="A149" s="244"/>
      <c r="B149" s="36" t="s">
        <v>729</v>
      </c>
      <c r="C149" s="11">
        <f t="shared" si="196"/>
        <v>6700</v>
      </c>
      <c r="D149" s="11">
        <f>SUM(D150:D155)</f>
        <v>6700</v>
      </c>
      <c r="E149" s="11">
        <f t="shared" ref="E149:F149" si="203">SUM(E150:E155)</f>
        <v>0</v>
      </c>
      <c r="F149" s="11">
        <f t="shared" si="203"/>
        <v>0</v>
      </c>
      <c r="G149" s="11">
        <v>0</v>
      </c>
      <c r="H149" s="11">
        <f t="shared" si="197"/>
        <v>0</v>
      </c>
      <c r="I149" s="11">
        <f>SUM(I150:I155)</f>
        <v>0</v>
      </c>
      <c r="J149" s="11">
        <f t="shared" ref="J149:K149" si="204">SUM(J150:J155)</f>
        <v>0</v>
      </c>
      <c r="K149" s="11">
        <f t="shared" si="204"/>
        <v>0</v>
      </c>
      <c r="L149" s="11">
        <v>0</v>
      </c>
      <c r="M149" s="11">
        <f t="shared" si="202"/>
        <v>0</v>
      </c>
      <c r="N149" s="11">
        <f t="shared" si="198"/>
        <v>6700</v>
      </c>
      <c r="O149" s="11">
        <f t="shared" si="192"/>
        <v>0</v>
      </c>
      <c r="P149" s="11">
        <f t="shared" si="199"/>
        <v>6700</v>
      </c>
      <c r="Q149" s="11" t="str">
        <f t="shared" si="193"/>
        <v>-</v>
      </c>
      <c r="R149" s="11">
        <f t="shared" si="200"/>
        <v>0</v>
      </c>
      <c r="S149" s="11" t="str">
        <f t="shared" si="194"/>
        <v>-</v>
      </c>
      <c r="T149" s="11">
        <f t="shared" si="201"/>
        <v>0</v>
      </c>
      <c r="U149" s="32" t="s">
        <v>736</v>
      </c>
    </row>
    <row r="150" spans="1:21" s="9" customFormat="1" outlineLevel="2" x14ac:dyDescent="0.25">
      <c r="A150" s="244"/>
      <c r="B150" s="246" t="s">
        <v>456</v>
      </c>
      <c r="C150" s="11">
        <f t="shared" si="196"/>
        <v>2000</v>
      </c>
      <c r="D150" s="11">
        <v>2000</v>
      </c>
      <c r="E150" s="11">
        <v>0</v>
      </c>
      <c r="F150" s="11">
        <v>0</v>
      </c>
      <c r="G150" s="11">
        <v>0</v>
      </c>
      <c r="H150" s="11">
        <f t="shared" si="197"/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f t="shared" si="202"/>
        <v>0</v>
      </c>
      <c r="N150" s="11">
        <f t="shared" si="198"/>
        <v>2000</v>
      </c>
      <c r="O150" s="11">
        <f t="shared" si="192"/>
        <v>0</v>
      </c>
      <c r="P150" s="11">
        <f t="shared" si="199"/>
        <v>2000</v>
      </c>
      <c r="Q150" s="11" t="str">
        <f t="shared" si="193"/>
        <v>-</v>
      </c>
      <c r="R150" s="11">
        <f t="shared" si="200"/>
        <v>0</v>
      </c>
      <c r="S150" s="11" t="str">
        <f t="shared" si="194"/>
        <v>-</v>
      </c>
      <c r="T150" s="11">
        <f t="shared" si="201"/>
        <v>0</v>
      </c>
      <c r="U150" s="32"/>
    </row>
    <row r="151" spans="1:21" s="9" customFormat="1" outlineLevel="2" x14ac:dyDescent="0.25">
      <c r="A151" s="244"/>
      <c r="B151" s="246" t="s">
        <v>457</v>
      </c>
      <c r="C151" s="11">
        <f t="shared" si="196"/>
        <v>3500</v>
      </c>
      <c r="D151" s="11">
        <v>3500</v>
      </c>
      <c r="E151" s="11">
        <f t="shared" ref="E151:F151" si="205">SUM(E152:E155)</f>
        <v>0</v>
      </c>
      <c r="F151" s="11">
        <f t="shared" si="205"/>
        <v>0</v>
      </c>
      <c r="G151" s="11">
        <f t="shared" ref="G151" si="206">SUM(G152:G155)</f>
        <v>0</v>
      </c>
      <c r="H151" s="11">
        <f t="shared" si="197"/>
        <v>0</v>
      </c>
      <c r="I151" s="11">
        <v>0</v>
      </c>
      <c r="J151" s="11">
        <f t="shared" ref="J151:K151" si="207">SUM(J152:J155)</f>
        <v>0</v>
      </c>
      <c r="K151" s="11">
        <f t="shared" si="207"/>
        <v>0</v>
      </c>
      <c r="L151" s="11">
        <v>0</v>
      </c>
      <c r="M151" s="11">
        <f t="shared" si="202"/>
        <v>0</v>
      </c>
      <c r="N151" s="11">
        <f t="shared" si="198"/>
        <v>3500</v>
      </c>
      <c r="O151" s="11">
        <f>IFERROR(I151/D151*100,"-")</f>
        <v>0</v>
      </c>
      <c r="P151" s="11">
        <f t="shared" si="199"/>
        <v>3500</v>
      </c>
      <c r="Q151" s="11" t="str">
        <f>IFERROR(J151/E151*100,"-")</f>
        <v>-</v>
      </c>
      <c r="R151" s="11">
        <f t="shared" si="200"/>
        <v>0</v>
      </c>
      <c r="S151" s="11" t="str">
        <f>IFERROR(K151/F151*100,"-")</f>
        <v>-</v>
      </c>
      <c r="T151" s="11">
        <f t="shared" si="201"/>
        <v>0</v>
      </c>
      <c r="U151" s="32"/>
    </row>
    <row r="152" spans="1:21" s="9" customFormat="1" outlineLevel="2" x14ac:dyDescent="0.25">
      <c r="A152" s="244"/>
      <c r="B152" s="246" t="s">
        <v>458</v>
      </c>
      <c r="C152" s="11">
        <f t="shared" si="196"/>
        <v>400</v>
      </c>
      <c r="D152" s="11">
        <v>400</v>
      </c>
      <c r="E152" s="11">
        <v>0</v>
      </c>
      <c r="F152" s="11">
        <v>0</v>
      </c>
      <c r="G152" s="11">
        <v>0</v>
      </c>
      <c r="H152" s="11">
        <f t="shared" si="197"/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f t="shared" si="202"/>
        <v>0</v>
      </c>
      <c r="N152" s="11">
        <f t="shared" si="198"/>
        <v>400</v>
      </c>
      <c r="O152" s="11">
        <f t="shared" si="192"/>
        <v>0</v>
      </c>
      <c r="P152" s="11">
        <f t="shared" si="199"/>
        <v>400</v>
      </c>
      <c r="Q152" s="11" t="str">
        <f t="shared" si="193"/>
        <v>-</v>
      </c>
      <c r="R152" s="11">
        <f t="shared" si="200"/>
        <v>0</v>
      </c>
      <c r="S152" s="11" t="str">
        <f t="shared" si="194"/>
        <v>-</v>
      </c>
      <c r="T152" s="11">
        <f t="shared" si="201"/>
        <v>0</v>
      </c>
      <c r="U152" s="32"/>
    </row>
    <row r="153" spans="1:21" s="9" customFormat="1" outlineLevel="2" x14ac:dyDescent="0.25">
      <c r="A153" s="244"/>
      <c r="B153" s="246" t="s">
        <v>459</v>
      </c>
      <c r="C153" s="11">
        <f t="shared" si="196"/>
        <v>400</v>
      </c>
      <c r="D153" s="11">
        <v>400</v>
      </c>
      <c r="E153" s="11">
        <v>0</v>
      </c>
      <c r="F153" s="11">
        <v>0</v>
      </c>
      <c r="G153" s="11">
        <v>0</v>
      </c>
      <c r="H153" s="11">
        <f t="shared" si="197"/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f t="shared" si="202"/>
        <v>0</v>
      </c>
      <c r="N153" s="11">
        <f t="shared" si="198"/>
        <v>400</v>
      </c>
      <c r="O153" s="11">
        <f t="shared" si="192"/>
        <v>0</v>
      </c>
      <c r="P153" s="11">
        <f t="shared" si="199"/>
        <v>400</v>
      </c>
      <c r="Q153" s="11" t="str">
        <f t="shared" si="193"/>
        <v>-</v>
      </c>
      <c r="R153" s="11">
        <f t="shared" si="200"/>
        <v>0</v>
      </c>
      <c r="S153" s="11" t="str">
        <f t="shared" si="194"/>
        <v>-</v>
      </c>
      <c r="T153" s="11">
        <f t="shared" si="201"/>
        <v>0</v>
      </c>
      <c r="U153" s="32"/>
    </row>
    <row r="154" spans="1:21" s="9" customFormat="1" ht="33.75" customHeight="1" outlineLevel="2" x14ac:dyDescent="0.25">
      <c r="A154" s="244"/>
      <c r="B154" s="246" t="s">
        <v>460</v>
      </c>
      <c r="C154" s="11">
        <f t="shared" si="196"/>
        <v>100</v>
      </c>
      <c r="D154" s="11">
        <v>100</v>
      </c>
      <c r="E154" s="11">
        <v>0</v>
      </c>
      <c r="F154" s="11">
        <v>0</v>
      </c>
      <c r="G154" s="11">
        <v>0</v>
      </c>
      <c r="H154" s="11">
        <f t="shared" si="197"/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f t="shared" si="202"/>
        <v>0</v>
      </c>
      <c r="N154" s="11">
        <f t="shared" si="198"/>
        <v>100</v>
      </c>
      <c r="O154" s="11">
        <f t="shared" si="192"/>
        <v>0</v>
      </c>
      <c r="P154" s="11">
        <f t="shared" si="199"/>
        <v>100</v>
      </c>
      <c r="Q154" s="11" t="str">
        <f t="shared" si="193"/>
        <v>-</v>
      </c>
      <c r="R154" s="11">
        <f t="shared" si="200"/>
        <v>0</v>
      </c>
      <c r="S154" s="11" t="str">
        <f t="shared" si="194"/>
        <v>-</v>
      </c>
      <c r="T154" s="11">
        <f t="shared" si="201"/>
        <v>0</v>
      </c>
      <c r="U154" s="32"/>
    </row>
    <row r="155" spans="1:21" s="9" customFormat="1" ht="36" customHeight="1" outlineLevel="2" x14ac:dyDescent="0.25">
      <c r="A155" s="245"/>
      <c r="B155" s="246" t="s">
        <v>461</v>
      </c>
      <c r="C155" s="11">
        <f t="shared" si="196"/>
        <v>300</v>
      </c>
      <c r="D155" s="11">
        <v>300</v>
      </c>
      <c r="E155" s="11">
        <v>0</v>
      </c>
      <c r="F155" s="11">
        <v>0</v>
      </c>
      <c r="G155" s="11">
        <v>0</v>
      </c>
      <c r="H155" s="11">
        <f t="shared" si="197"/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f t="shared" si="202"/>
        <v>0</v>
      </c>
      <c r="N155" s="11">
        <f t="shared" si="198"/>
        <v>300</v>
      </c>
      <c r="O155" s="11">
        <f t="shared" si="192"/>
        <v>0</v>
      </c>
      <c r="P155" s="11">
        <f t="shared" si="199"/>
        <v>300</v>
      </c>
      <c r="Q155" s="11" t="str">
        <f t="shared" si="193"/>
        <v>-</v>
      </c>
      <c r="R155" s="11">
        <f t="shared" si="200"/>
        <v>0</v>
      </c>
      <c r="S155" s="11" t="str">
        <f t="shared" si="194"/>
        <v>-</v>
      </c>
      <c r="T155" s="11">
        <f t="shared" si="201"/>
        <v>0</v>
      </c>
      <c r="U155" s="32"/>
    </row>
    <row r="156" spans="1:21" s="9" customFormat="1" ht="87" customHeight="1" outlineLevel="1" x14ac:dyDescent="0.25">
      <c r="A156" s="247"/>
      <c r="B156" s="33" t="s">
        <v>730</v>
      </c>
      <c r="C156" s="11">
        <f t="shared" si="196"/>
        <v>60</v>
      </c>
      <c r="D156" s="11">
        <v>60</v>
      </c>
      <c r="E156" s="11">
        <v>0</v>
      </c>
      <c r="F156" s="11">
        <v>0</v>
      </c>
      <c r="G156" s="11">
        <v>0</v>
      </c>
      <c r="H156" s="11">
        <f t="shared" si="197"/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f t="shared" si="202"/>
        <v>0</v>
      </c>
      <c r="N156" s="11">
        <f t="shared" si="198"/>
        <v>60</v>
      </c>
      <c r="O156" s="11">
        <f t="shared" si="192"/>
        <v>0</v>
      </c>
      <c r="P156" s="11">
        <f t="shared" si="199"/>
        <v>60</v>
      </c>
      <c r="Q156" s="11" t="str">
        <f t="shared" si="193"/>
        <v>-</v>
      </c>
      <c r="R156" s="11">
        <f t="shared" si="200"/>
        <v>0</v>
      </c>
      <c r="S156" s="11" t="str">
        <f t="shared" si="194"/>
        <v>-</v>
      </c>
      <c r="T156" s="11">
        <f t="shared" si="201"/>
        <v>0</v>
      </c>
      <c r="U156" s="32" t="s">
        <v>737</v>
      </c>
    </row>
    <row r="157" spans="1:21" s="4" customFormat="1" ht="64.5" customHeight="1" x14ac:dyDescent="0.25">
      <c r="A157" s="12">
        <v>9</v>
      </c>
      <c r="B157" s="1" t="s">
        <v>38</v>
      </c>
      <c r="C157" s="2">
        <f>SUM(D157:F157)</f>
        <v>74098.200000000012</v>
      </c>
      <c r="D157" s="2">
        <v>50048.800000000003</v>
      </c>
      <c r="E157" s="2">
        <v>24049.4</v>
      </c>
      <c r="F157" s="2">
        <v>0</v>
      </c>
      <c r="G157" s="2">
        <v>0</v>
      </c>
      <c r="H157" s="2">
        <f>SUM(I157:K157)</f>
        <v>3309.5</v>
      </c>
      <c r="I157" s="2">
        <v>3309.5</v>
      </c>
      <c r="J157" s="2">
        <v>0</v>
      </c>
      <c r="K157" s="2">
        <v>0</v>
      </c>
      <c r="L157" s="13">
        <v>0</v>
      </c>
      <c r="M157" s="2">
        <f t="shared" si="202"/>
        <v>4.4663703031922495</v>
      </c>
      <c r="N157" s="2">
        <f t="shared" si="198"/>
        <v>70788.700000000012</v>
      </c>
      <c r="O157" s="2">
        <f t="shared" si="192"/>
        <v>6.6125461549527653</v>
      </c>
      <c r="P157" s="2">
        <f t="shared" si="199"/>
        <v>46739.3</v>
      </c>
      <c r="Q157" s="2">
        <f t="shared" si="193"/>
        <v>0</v>
      </c>
      <c r="R157" s="2">
        <f t="shared" si="200"/>
        <v>24049.4</v>
      </c>
      <c r="S157" s="2" t="str">
        <f t="shared" si="194"/>
        <v>-</v>
      </c>
      <c r="T157" s="2">
        <f t="shared" si="201"/>
        <v>0</v>
      </c>
      <c r="U157" s="153" t="s">
        <v>531</v>
      </c>
    </row>
    <row r="158" spans="1:21" s="4" customFormat="1" ht="62.25" customHeight="1" x14ac:dyDescent="0.25">
      <c r="A158" s="12">
        <v>10</v>
      </c>
      <c r="B158" s="1" t="s">
        <v>120</v>
      </c>
      <c r="C158" s="2">
        <f>SUM(D158:F158)</f>
        <v>2234.4</v>
      </c>
      <c r="D158" s="2">
        <f>D159+D162</f>
        <v>100</v>
      </c>
      <c r="E158" s="2">
        <f t="shared" ref="E158:F158" si="208">E159+E162</f>
        <v>2134.4</v>
      </c>
      <c r="F158" s="2">
        <f t="shared" si="208"/>
        <v>0</v>
      </c>
      <c r="G158" s="2">
        <f t="shared" ref="G158" si="209">SUM(G159:G163)</f>
        <v>0</v>
      </c>
      <c r="H158" s="2">
        <f>SUM(I158:K158)</f>
        <v>396.3</v>
      </c>
      <c r="I158" s="2">
        <f>I159+I162</f>
        <v>50</v>
      </c>
      <c r="J158" s="2">
        <f t="shared" ref="J158:L158" si="210">J159+J162</f>
        <v>346.3</v>
      </c>
      <c r="K158" s="2">
        <f t="shared" si="210"/>
        <v>0</v>
      </c>
      <c r="L158" s="2">
        <f t="shared" si="210"/>
        <v>0</v>
      </c>
      <c r="M158" s="2">
        <f t="shared" si="202"/>
        <v>17.736305048335126</v>
      </c>
      <c r="N158" s="2">
        <f t="shared" si="198"/>
        <v>1838.1000000000001</v>
      </c>
      <c r="O158" s="2">
        <f t="shared" si="192"/>
        <v>50</v>
      </c>
      <c r="P158" s="2">
        <f t="shared" si="199"/>
        <v>50</v>
      </c>
      <c r="Q158" s="2">
        <f t="shared" si="193"/>
        <v>16.224700149925038</v>
      </c>
      <c r="R158" s="2">
        <f t="shared" si="200"/>
        <v>1788.1000000000001</v>
      </c>
      <c r="S158" s="2" t="str">
        <f t="shared" si="194"/>
        <v>-</v>
      </c>
      <c r="T158" s="2">
        <f t="shared" si="201"/>
        <v>0</v>
      </c>
      <c r="U158" s="296"/>
    </row>
    <row r="159" spans="1:21" s="9" customFormat="1" ht="85.5" customHeight="1" outlineLevel="1" x14ac:dyDescent="0.25">
      <c r="A159" s="247"/>
      <c r="B159" s="29" t="s">
        <v>824</v>
      </c>
      <c r="C159" s="297">
        <f t="shared" si="196"/>
        <v>2134.4</v>
      </c>
      <c r="D159" s="297">
        <f>D160+D161</f>
        <v>0</v>
      </c>
      <c r="E159" s="297">
        <f>E160+E161</f>
        <v>2134.4</v>
      </c>
      <c r="F159" s="297">
        <f>F160+F161</f>
        <v>0</v>
      </c>
      <c r="G159" s="297">
        <v>0</v>
      </c>
      <c r="H159" s="297">
        <f t="shared" si="197"/>
        <v>346.3</v>
      </c>
      <c r="I159" s="297">
        <f>I160+I161</f>
        <v>0</v>
      </c>
      <c r="J159" s="297">
        <f>J160+J161</f>
        <v>346.3</v>
      </c>
      <c r="K159" s="297">
        <f>K160+K161</f>
        <v>0</v>
      </c>
      <c r="L159" s="297">
        <v>0</v>
      </c>
      <c r="M159" s="11">
        <f t="shared" si="202"/>
        <v>16.224700149925038</v>
      </c>
      <c r="N159" s="11">
        <f t="shared" si="198"/>
        <v>1788.1000000000001</v>
      </c>
      <c r="O159" s="11" t="str">
        <f t="shared" si="192"/>
        <v>-</v>
      </c>
      <c r="P159" s="11">
        <f t="shared" si="199"/>
        <v>0</v>
      </c>
      <c r="Q159" s="11">
        <f t="shared" si="193"/>
        <v>16.224700149925038</v>
      </c>
      <c r="R159" s="11">
        <f t="shared" si="200"/>
        <v>1788.1000000000001</v>
      </c>
      <c r="S159" s="11" t="str">
        <f t="shared" si="194"/>
        <v>-</v>
      </c>
      <c r="T159" s="11">
        <f t="shared" si="201"/>
        <v>0</v>
      </c>
      <c r="U159" s="32" t="s">
        <v>850</v>
      </c>
    </row>
    <row r="160" spans="1:21" s="9" customFormat="1" ht="87.75" customHeight="1" outlineLevel="2" x14ac:dyDescent="0.25">
      <c r="A160" s="243"/>
      <c r="B160" s="29" t="s">
        <v>292</v>
      </c>
      <c r="C160" s="297">
        <f t="shared" si="196"/>
        <v>800</v>
      </c>
      <c r="D160" s="297">
        <v>0</v>
      </c>
      <c r="E160" s="297">
        <v>800</v>
      </c>
      <c r="F160" s="297">
        <v>0</v>
      </c>
      <c r="G160" s="297">
        <v>0</v>
      </c>
      <c r="H160" s="297">
        <f t="shared" si="197"/>
        <v>200</v>
      </c>
      <c r="I160" s="297">
        <v>0</v>
      </c>
      <c r="J160" s="297">
        <v>200</v>
      </c>
      <c r="K160" s="297">
        <v>0</v>
      </c>
      <c r="L160" s="297">
        <v>0</v>
      </c>
      <c r="M160" s="11">
        <f t="shared" si="202"/>
        <v>25</v>
      </c>
      <c r="N160" s="11">
        <f t="shared" si="198"/>
        <v>600</v>
      </c>
      <c r="O160" s="11" t="str">
        <f t="shared" si="192"/>
        <v>-</v>
      </c>
      <c r="P160" s="11">
        <f t="shared" si="199"/>
        <v>0</v>
      </c>
      <c r="Q160" s="11">
        <f t="shared" si="193"/>
        <v>25</v>
      </c>
      <c r="R160" s="11">
        <f t="shared" si="200"/>
        <v>600</v>
      </c>
      <c r="S160" s="11" t="str">
        <f t="shared" si="194"/>
        <v>-</v>
      </c>
      <c r="T160" s="11">
        <f t="shared" si="201"/>
        <v>0</v>
      </c>
      <c r="U160" s="32"/>
    </row>
    <row r="161" spans="1:21" s="9" customFormat="1" ht="111" customHeight="1" outlineLevel="2" x14ac:dyDescent="0.25">
      <c r="A161" s="247"/>
      <c r="B161" s="29" t="s">
        <v>613</v>
      </c>
      <c r="C161" s="297">
        <f t="shared" si="196"/>
        <v>1334.4</v>
      </c>
      <c r="D161" s="297">
        <v>0</v>
      </c>
      <c r="E161" s="297">
        <v>1334.4</v>
      </c>
      <c r="F161" s="297">
        <v>0</v>
      </c>
      <c r="G161" s="297">
        <v>0</v>
      </c>
      <c r="H161" s="297">
        <f t="shared" si="197"/>
        <v>146.30000000000001</v>
      </c>
      <c r="I161" s="297">
        <v>0</v>
      </c>
      <c r="J161" s="297">
        <v>146.30000000000001</v>
      </c>
      <c r="K161" s="297">
        <v>0</v>
      </c>
      <c r="L161" s="297">
        <v>0</v>
      </c>
      <c r="M161" s="11">
        <f t="shared" si="202"/>
        <v>10.963729016786571</v>
      </c>
      <c r="N161" s="11">
        <f t="shared" si="198"/>
        <v>1188.1000000000001</v>
      </c>
      <c r="O161" s="11" t="str">
        <f t="shared" si="192"/>
        <v>-</v>
      </c>
      <c r="P161" s="11">
        <f t="shared" si="199"/>
        <v>0</v>
      </c>
      <c r="Q161" s="11">
        <f t="shared" si="193"/>
        <v>10.963729016786571</v>
      </c>
      <c r="R161" s="11">
        <f t="shared" si="200"/>
        <v>1188.1000000000001</v>
      </c>
      <c r="S161" s="11" t="str">
        <f t="shared" si="194"/>
        <v>-</v>
      </c>
      <c r="T161" s="11">
        <f t="shared" si="201"/>
        <v>0</v>
      </c>
      <c r="U161" s="32"/>
    </row>
    <row r="162" spans="1:21" s="9" customFormat="1" ht="54" outlineLevel="1" x14ac:dyDescent="0.25">
      <c r="A162" s="243"/>
      <c r="B162" s="29" t="s">
        <v>825</v>
      </c>
      <c r="C162" s="297">
        <f>SUM(D162:F162)</f>
        <v>100</v>
      </c>
      <c r="D162" s="297">
        <f>D163+D164</f>
        <v>100</v>
      </c>
      <c r="E162" s="297">
        <f t="shared" ref="E162:F162" si="211">E163+E164</f>
        <v>0</v>
      </c>
      <c r="F162" s="297">
        <f t="shared" si="211"/>
        <v>0</v>
      </c>
      <c r="G162" s="297">
        <v>0</v>
      </c>
      <c r="H162" s="297">
        <f t="shared" si="197"/>
        <v>50</v>
      </c>
      <c r="I162" s="297">
        <f>I163+I164</f>
        <v>50</v>
      </c>
      <c r="J162" s="297">
        <f t="shared" ref="J162:K162" si="212">J163+J164</f>
        <v>0</v>
      </c>
      <c r="K162" s="297">
        <f t="shared" si="212"/>
        <v>0</v>
      </c>
      <c r="L162" s="297">
        <v>0</v>
      </c>
      <c r="M162" s="11">
        <f>IFERROR(H162/C162*100,"-")</f>
        <v>50</v>
      </c>
      <c r="N162" s="11">
        <f>C162-H162</f>
        <v>50</v>
      </c>
      <c r="O162" s="11">
        <f>IFERROR(I162/D162*100,"-")</f>
        <v>50</v>
      </c>
      <c r="P162" s="11">
        <f>D162-I162</f>
        <v>50</v>
      </c>
      <c r="Q162" s="11" t="str">
        <f t="shared" si="193"/>
        <v>-</v>
      </c>
      <c r="R162" s="11">
        <f t="shared" si="200"/>
        <v>0</v>
      </c>
      <c r="S162" s="11" t="str">
        <f t="shared" si="194"/>
        <v>-</v>
      </c>
      <c r="T162" s="11">
        <f t="shared" si="201"/>
        <v>0</v>
      </c>
      <c r="U162" s="32"/>
    </row>
    <row r="163" spans="1:21" s="9" customFormat="1" ht="29.25" customHeight="1" outlineLevel="2" x14ac:dyDescent="0.25">
      <c r="A163" s="243"/>
      <c r="B163" s="29" t="s">
        <v>614</v>
      </c>
      <c r="C163" s="297">
        <f>SUM(D163:F163)</f>
        <v>50</v>
      </c>
      <c r="D163" s="297">
        <v>50</v>
      </c>
      <c r="E163" s="297">
        <v>0</v>
      </c>
      <c r="F163" s="297">
        <v>0</v>
      </c>
      <c r="G163" s="297"/>
      <c r="H163" s="297">
        <f t="shared" si="197"/>
        <v>50</v>
      </c>
      <c r="I163" s="297">
        <v>50</v>
      </c>
      <c r="J163" s="297">
        <v>0</v>
      </c>
      <c r="K163" s="297">
        <v>0</v>
      </c>
      <c r="L163" s="297"/>
      <c r="M163" s="11">
        <f>IFERROR(H163/C163*100,"-")</f>
        <v>100</v>
      </c>
      <c r="N163" s="11">
        <f>C163-H163</f>
        <v>0</v>
      </c>
      <c r="O163" s="11">
        <f>IFERROR(I163/D163*100,"-")</f>
        <v>100</v>
      </c>
      <c r="P163" s="11">
        <f>D163-I163</f>
        <v>0</v>
      </c>
      <c r="Q163" s="11" t="str">
        <f t="shared" si="193"/>
        <v>-</v>
      </c>
      <c r="R163" s="11">
        <f t="shared" si="200"/>
        <v>0</v>
      </c>
      <c r="S163" s="11" t="str">
        <f t="shared" si="194"/>
        <v>-</v>
      </c>
      <c r="T163" s="11">
        <f t="shared" si="201"/>
        <v>0</v>
      </c>
      <c r="U163" s="32"/>
    </row>
    <row r="164" spans="1:21" s="9" customFormat="1" ht="32.25" customHeight="1" outlineLevel="2" x14ac:dyDescent="0.25">
      <c r="A164" s="243"/>
      <c r="B164" s="29" t="s">
        <v>615</v>
      </c>
      <c r="C164" s="297">
        <f>SUM(D164:F164)</f>
        <v>50</v>
      </c>
      <c r="D164" s="297">
        <v>50</v>
      </c>
      <c r="E164" s="297">
        <v>0</v>
      </c>
      <c r="F164" s="297">
        <v>0</v>
      </c>
      <c r="G164" s="297"/>
      <c r="H164" s="297">
        <f t="shared" si="197"/>
        <v>0</v>
      </c>
      <c r="I164" s="297">
        <v>0</v>
      </c>
      <c r="J164" s="297">
        <v>0</v>
      </c>
      <c r="K164" s="297">
        <v>0</v>
      </c>
      <c r="L164" s="297"/>
      <c r="M164" s="11">
        <f>IFERROR(H164/C164*100,"-")</f>
        <v>0</v>
      </c>
      <c r="N164" s="11">
        <f>C164-H164</f>
        <v>50</v>
      </c>
      <c r="O164" s="11">
        <f>IFERROR(I164/D164*100,"-")</f>
        <v>0</v>
      </c>
      <c r="P164" s="11">
        <f>D164-I164</f>
        <v>50</v>
      </c>
      <c r="Q164" s="11" t="str">
        <f t="shared" si="193"/>
        <v>-</v>
      </c>
      <c r="R164" s="11">
        <f t="shared" si="200"/>
        <v>0</v>
      </c>
      <c r="S164" s="11" t="str">
        <f t="shared" si="194"/>
        <v>-</v>
      </c>
      <c r="T164" s="11">
        <f t="shared" si="201"/>
        <v>0</v>
      </c>
      <c r="U164" s="32" t="s">
        <v>851</v>
      </c>
    </row>
    <row r="165" spans="1:21" s="4" customFormat="1" ht="45.75" customHeight="1" x14ac:dyDescent="0.25">
      <c r="A165" s="12">
        <v>11</v>
      </c>
      <c r="B165" s="1" t="s">
        <v>191</v>
      </c>
      <c r="C165" s="2">
        <f t="shared" si="196"/>
        <v>104114.20000000001</v>
      </c>
      <c r="D165" s="2">
        <f>D166+D176+D180</f>
        <v>26130.6</v>
      </c>
      <c r="E165" s="2">
        <f>E166+E176+E180</f>
        <v>77983.600000000006</v>
      </c>
      <c r="F165" s="2">
        <f>F166+F176+F180</f>
        <v>0</v>
      </c>
      <c r="G165" s="2" t="e">
        <f>G166+G176+G180</f>
        <v>#REF!</v>
      </c>
      <c r="H165" s="2">
        <f t="shared" si="197"/>
        <v>13694</v>
      </c>
      <c r="I165" s="2">
        <f>I166+I176+I180</f>
        <v>2738.8</v>
      </c>
      <c r="J165" s="2">
        <f>J166+J176+J180</f>
        <v>10955.2</v>
      </c>
      <c r="K165" s="2">
        <f>K166+K176+K180</f>
        <v>0</v>
      </c>
      <c r="L165" s="2" t="e">
        <f>L166+L176+L180</f>
        <v>#REF!</v>
      </c>
      <c r="M165" s="2">
        <f t="shared" si="202"/>
        <v>13.15286483496007</v>
      </c>
      <c r="N165" s="2">
        <f t="shared" si="198"/>
        <v>90420.200000000012</v>
      </c>
      <c r="O165" s="2">
        <f t="shared" si="192"/>
        <v>10.481198288596513</v>
      </c>
      <c r="P165" s="2">
        <f t="shared" si="199"/>
        <v>23391.8</v>
      </c>
      <c r="Q165" s="2">
        <f t="shared" si="193"/>
        <v>14.048081904400412</v>
      </c>
      <c r="R165" s="2">
        <f t="shared" si="200"/>
        <v>67028.400000000009</v>
      </c>
      <c r="S165" s="2" t="str">
        <f t="shared" si="194"/>
        <v>-</v>
      </c>
      <c r="T165" s="2">
        <f t="shared" si="201"/>
        <v>0</v>
      </c>
      <c r="U165" s="68"/>
    </row>
    <row r="166" spans="1:21" s="19" customFormat="1" ht="38.25" outlineLevel="1" x14ac:dyDescent="0.25">
      <c r="A166" s="152"/>
      <c r="B166" s="151" t="s">
        <v>512</v>
      </c>
      <c r="C166" s="7">
        <f t="shared" si="196"/>
        <v>98781</v>
      </c>
      <c r="D166" s="7">
        <f>D167+D171+D175</f>
        <v>25089</v>
      </c>
      <c r="E166" s="7">
        <f t="shared" ref="E166:F166" si="213">E167+E171+E175</f>
        <v>73692</v>
      </c>
      <c r="F166" s="7">
        <f t="shared" si="213"/>
        <v>0</v>
      </c>
      <c r="G166" s="7">
        <f>SUM(G167:G174)</f>
        <v>0</v>
      </c>
      <c r="H166" s="14">
        <f t="shared" si="197"/>
        <v>13694</v>
      </c>
      <c r="I166" s="7">
        <f>I167+I171+I175</f>
        <v>2738.8</v>
      </c>
      <c r="J166" s="7">
        <f t="shared" ref="J166:K166" si="214">J167+J171+J175</f>
        <v>10955.2</v>
      </c>
      <c r="K166" s="7">
        <f t="shared" si="214"/>
        <v>0</v>
      </c>
      <c r="L166" s="14">
        <f>SUM(L167:L174)</f>
        <v>0</v>
      </c>
      <c r="M166" s="14">
        <f t="shared" si="202"/>
        <v>13.862989846225487</v>
      </c>
      <c r="N166" s="14">
        <f t="shared" si="198"/>
        <v>85087</v>
      </c>
      <c r="O166" s="14">
        <f t="shared" si="192"/>
        <v>10.916337837299215</v>
      </c>
      <c r="P166" s="14">
        <f t="shared" si="199"/>
        <v>22350.2</v>
      </c>
      <c r="Q166" s="14">
        <f t="shared" si="193"/>
        <v>14.866199858872061</v>
      </c>
      <c r="R166" s="14">
        <f t="shared" si="200"/>
        <v>62736.800000000003</v>
      </c>
      <c r="S166" s="14" t="str">
        <f t="shared" si="194"/>
        <v>-</v>
      </c>
      <c r="T166" s="14">
        <f t="shared" si="201"/>
        <v>0</v>
      </c>
      <c r="U166" s="32"/>
    </row>
    <row r="167" spans="1:21" s="9" customFormat="1" ht="25.5" outlineLevel="2" collapsed="1" x14ac:dyDescent="0.25">
      <c r="A167" s="152"/>
      <c r="B167" s="39" t="s">
        <v>514</v>
      </c>
      <c r="C167" s="11">
        <f t="shared" si="196"/>
        <v>77480.2</v>
      </c>
      <c r="D167" s="11">
        <f>D168+D169+D170</f>
        <v>15543.8</v>
      </c>
      <c r="E167" s="11">
        <f t="shared" ref="E167:F167" si="215">E168+E169+E170</f>
        <v>61936.4</v>
      </c>
      <c r="F167" s="11">
        <f t="shared" si="215"/>
        <v>0</v>
      </c>
      <c r="G167" s="11">
        <v>0</v>
      </c>
      <c r="H167" s="11">
        <f t="shared" si="197"/>
        <v>0</v>
      </c>
      <c r="I167" s="11">
        <f>I168+I169+I170</f>
        <v>0</v>
      </c>
      <c r="J167" s="11">
        <f t="shared" ref="J167:K167" si="216">J168+J169+J170</f>
        <v>0</v>
      </c>
      <c r="K167" s="11">
        <f t="shared" si="216"/>
        <v>0</v>
      </c>
      <c r="L167" s="11">
        <v>0</v>
      </c>
      <c r="M167" s="11">
        <f t="shared" ref="M167" si="217">IFERROR(H167/C167*100,"-")</f>
        <v>0</v>
      </c>
      <c r="N167" s="11">
        <f t="shared" si="198"/>
        <v>77480.2</v>
      </c>
      <c r="O167" s="11">
        <f t="shared" ref="O167" si="218">IFERROR(I167/D167*100,"-")</f>
        <v>0</v>
      </c>
      <c r="P167" s="11">
        <f t="shared" si="199"/>
        <v>15543.8</v>
      </c>
      <c r="Q167" s="11">
        <f t="shared" ref="Q167" si="219">IFERROR(J167/E167*100,"-")</f>
        <v>0</v>
      </c>
      <c r="R167" s="11">
        <f t="shared" si="200"/>
        <v>61936.4</v>
      </c>
      <c r="S167" s="11"/>
      <c r="T167" s="11">
        <f t="shared" si="201"/>
        <v>0</v>
      </c>
      <c r="U167" s="32"/>
    </row>
    <row r="168" spans="1:21" s="9" customFormat="1" ht="48" hidden="1" customHeight="1" outlineLevel="3" x14ac:dyDescent="0.25">
      <c r="A168" s="37"/>
      <c r="B168" s="39" t="s">
        <v>513</v>
      </c>
      <c r="C168" s="11">
        <f t="shared" si="196"/>
        <v>31313.1</v>
      </c>
      <c r="D168" s="11">
        <v>2287.1</v>
      </c>
      <c r="E168" s="11">
        <v>29026</v>
      </c>
      <c r="F168" s="11">
        <v>0</v>
      </c>
      <c r="G168" s="11">
        <v>0</v>
      </c>
      <c r="H168" s="11">
        <f t="shared" si="197"/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f t="shared" ref="M168:M220" si="220">IFERROR(H168/C168*100,"-")</f>
        <v>0</v>
      </c>
      <c r="N168" s="11">
        <f t="shared" si="198"/>
        <v>31313.1</v>
      </c>
      <c r="O168" s="11">
        <f t="shared" ref="O168:O220" si="221">IFERROR(I168/D168*100,"-")</f>
        <v>0</v>
      </c>
      <c r="P168" s="11">
        <f t="shared" si="199"/>
        <v>2287.1</v>
      </c>
      <c r="Q168" s="11">
        <f t="shared" ref="Q168:Q220" si="222">IFERROR(J168/E168*100,"-")</f>
        <v>0</v>
      </c>
      <c r="R168" s="11">
        <f t="shared" si="200"/>
        <v>29026</v>
      </c>
      <c r="S168" s="11" t="str">
        <f t="shared" ref="S168:S220" si="223">IFERROR(K168/F168*100,"-")</f>
        <v>-</v>
      </c>
      <c r="T168" s="11">
        <f t="shared" si="201"/>
        <v>0</v>
      </c>
      <c r="U168" s="32" t="s">
        <v>516</v>
      </c>
    </row>
    <row r="169" spans="1:21" s="9" customFormat="1" ht="32.25" hidden="1" customHeight="1" outlineLevel="3" x14ac:dyDescent="0.25">
      <c r="A169" s="37"/>
      <c r="B169" s="39" t="s">
        <v>108</v>
      </c>
      <c r="C169" s="11">
        <f t="shared" si="196"/>
        <v>36567.1</v>
      </c>
      <c r="D169" s="11">
        <v>3656.7</v>
      </c>
      <c r="E169" s="11">
        <v>32910.400000000001</v>
      </c>
      <c r="F169" s="11">
        <v>0</v>
      </c>
      <c r="G169" s="11">
        <v>0</v>
      </c>
      <c r="H169" s="11">
        <f t="shared" si="197"/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f t="shared" si="220"/>
        <v>0</v>
      </c>
      <c r="N169" s="11">
        <f t="shared" si="198"/>
        <v>36567.1</v>
      </c>
      <c r="O169" s="11">
        <f t="shared" si="221"/>
        <v>0</v>
      </c>
      <c r="P169" s="11">
        <f t="shared" si="199"/>
        <v>3656.7</v>
      </c>
      <c r="Q169" s="11">
        <f t="shared" si="222"/>
        <v>0</v>
      </c>
      <c r="R169" s="11">
        <f t="shared" si="200"/>
        <v>32910.400000000001</v>
      </c>
      <c r="S169" s="11" t="str">
        <f t="shared" si="223"/>
        <v>-</v>
      </c>
      <c r="T169" s="11">
        <f t="shared" si="201"/>
        <v>0</v>
      </c>
      <c r="U169" s="32" t="s">
        <v>517</v>
      </c>
    </row>
    <row r="170" spans="1:21" s="9" customFormat="1" ht="30.75" hidden="1" customHeight="1" outlineLevel="3" x14ac:dyDescent="0.25">
      <c r="A170" s="37"/>
      <c r="B170" s="39" t="s">
        <v>515</v>
      </c>
      <c r="C170" s="11">
        <f t="shared" si="196"/>
        <v>9600</v>
      </c>
      <c r="D170" s="11">
        <v>9600</v>
      </c>
      <c r="E170" s="11">
        <v>0</v>
      </c>
      <c r="F170" s="11">
        <v>0</v>
      </c>
      <c r="G170" s="11">
        <v>0</v>
      </c>
      <c r="H170" s="11">
        <f t="shared" si="197"/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f t="shared" si="220"/>
        <v>0</v>
      </c>
      <c r="N170" s="11">
        <f t="shared" si="198"/>
        <v>9600</v>
      </c>
      <c r="O170" s="11">
        <f t="shared" si="221"/>
        <v>0</v>
      </c>
      <c r="P170" s="11">
        <f t="shared" si="199"/>
        <v>9600</v>
      </c>
      <c r="Q170" s="11" t="str">
        <f t="shared" si="222"/>
        <v>-</v>
      </c>
      <c r="R170" s="11">
        <f t="shared" si="200"/>
        <v>0</v>
      </c>
      <c r="S170" s="11" t="str">
        <f t="shared" si="223"/>
        <v>-</v>
      </c>
      <c r="T170" s="11">
        <f t="shared" si="201"/>
        <v>0</v>
      </c>
      <c r="U170" s="32" t="s">
        <v>518</v>
      </c>
    </row>
    <row r="171" spans="1:21" s="9" customFormat="1" ht="63.75" outlineLevel="2" collapsed="1" x14ac:dyDescent="0.25">
      <c r="A171" s="37"/>
      <c r="B171" s="39" t="s">
        <v>524</v>
      </c>
      <c r="C171" s="11">
        <f t="shared" si="196"/>
        <v>20401.5</v>
      </c>
      <c r="D171" s="11">
        <f>SUM(D172:D174)</f>
        <v>9446.2999999999993</v>
      </c>
      <c r="E171" s="11">
        <f t="shared" ref="E171:F171" si="224">SUM(E172:E174)</f>
        <v>10955.2</v>
      </c>
      <c r="F171" s="11">
        <f t="shared" si="224"/>
        <v>0</v>
      </c>
      <c r="G171" s="11">
        <v>0</v>
      </c>
      <c r="H171" s="11">
        <f t="shared" si="197"/>
        <v>13694</v>
      </c>
      <c r="I171" s="11">
        <f>SUM(I172:I174)</f>
        <v>2738.8</v>
      </c>
      <c r="J171" s="11">
        <f t="shared" ref="J171:K171" si="225">SUM(J172:J174)</f>
        <v>10955.2</v>
      </c>
      <c r="K171" s="11">
        <f t="shared" si="225"/>
        <v>0</v>
      </c>
      <c r="L171" s="11">
        <v>0</v>
      </c>
      <c r="M171" s="11">
        <f t="shared" ref="M171:M173" si="226">IFERROR(H171/C171*100,"-")</f>
        <v>67.12251550131117</v>
      </c>
      <c r="N171" s="11">
        <f t="shared" ref="N171:N173" si="227">C171-H171</f>
        <v>6707.5</v>
      </c>
      <c r="O171" s="11">
        <f t="shared" ref="O171:O173" si="228">IFERROR(I171/D171*100,"-")</f>
        <v>28.993362480547948</v>
      </c>
      <c r="P171" s="11">
        <f t="shared" ref="P171:P173" si="229">D171-I171</f>
        <v>6707.4999999999991</v>
      </c>
      <c r="Q171" s="11">
        <f t="shared" ref="Q171:Q173" si="230">IFERROR(J171/E171*100,"-")</f>
        <v>100</v>
      </c>
      <c r="R171" s="11">
        <f t="shared" ref="R171:R173" si="231">E171-J171</f>
        <v>0</v>
      </c>
      <c r="S171" s="11" t="str">
        <f t="shared" ref="S171:S173" si="232">IFERROR(K171/F171*100,"-")</f>
        <v>-</v>
      </c>
      <c r="T171" s="11">
        <f t="shared" ref="T171:T173" si="233">F171-K171</f>
        <v>0</v>
      </c>
      <c r="U171" s="32"/>
    </row>
    <row r="172" spans="1:21" s="9" customFormat="1" hidden="1" outlineLevel="3" x14ac:dyDescent="0.25">
      <c r="A172" s="37"/>
      <c r="B172" s="39" t="s">
        <v>519</v>
      </c>
      <c r="C172" s="11">
        <f t="shared" si="196"/>
        <v>13944.2</v>
      </c>
      <c r="D172" s="11">
        <v>2989</v>
      </c>
      <c r="E172" s="11">
        <v>10955.2</v>
      </c>
      <c r="F172" s="11">
        <v>0</v>
      </c>
      <c r="G172" s="11">
        <v>0</v>
      </c>
      <c r="H172" s="11">
        <f t="shared" si="197"/>
        <v>13694</v>
      </c>
      <c r="I172" s="11">
        <v>2738.8</v>
      </c>
      <c r="J172" s="11">
        <v>10955.2</v>
      </c>
      <c r="K172" s="11">
        <v>0</v>
      </c>
      <c r="L172" s="11">
        <v>0</v>
      </c>
      <c r="M172" s="11">
        <f t="shared" si="226"/>
        <v>98.205705598026412</v>
      </c>
      <c r="N172" s="11">
        <f t="shared" si="227"/>
        <v>250.20000000000073</v>
      </c>
      <c r="O172" s="11">
        <f t="shared" si="228"/>
        <v>91.629307460689205</v>
      </c>
      <c r="P172" s="11">
        <f t="shared" si="229"/>
        <v>250.19999999999982</v>
      </c>
      <c r="Q172" s="11">
        <f t="shared" si="230"/>
        <v>100</v>
      </c>
      <c r="R172" s="11">
        <f t="shared" si="231"/>
        <v>0</v>
      </c>
      <c r="S172" s="11" t="str">
        <f t="shared" si="232"/>
        <v>-</v>
      </c>
      <c r="T172" s="11">
        <f t="shared" si="233"/>
        <v>0</v>
      </c>
      <c r="U172" s="32"/>
    </row>
    <row r="173" spans="1:21" s="9" customFormat="1" ht="60" hidden="1" outlineLevel="3" x14ac:dyDescent="0.25">
      <c r="A173" s="37"/>
      <c r="B173" s="39" t="s">
        <v>520</v>
      </c>
      <c r="C173" s="11">
        <f t="shared" si="196"/>
        <v>2500</v>
      </c>
      <c r="D173" s="11">
        <v>2500</v>
      </c>
      <c r="E173" s="11">
        <v>0</v>
      </c>
      <c r="F173" s="11">
        <v>0</v>
      </c>
      <c r="G173" s="11">
        <v>0</v>
      </c>
      <c r="H173" s="11">
        <f t="shared" si="197"/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f t="shared" si="226"/>
        <v>0</v>
      </c>
      <c r="N173" s="11">
        <f t="shared" si="227"/>
        <v>2500</v>
      </c>
      <c r="O173" s="11">
        <f t="shared" si="228"/>
        <v>0</v>
      </c>
      <c r="P173" s="11">
        <f t="shared" si="229"/>
        <v>2500</v>
      </c>
      <c r="Q173" s="11" t="str">
        <f t="shared" si="230"/>
        <v>-</v>
      </c>
      <c r="R173" s="11">
        <f t="shared" si="231"/>
        <v>0</v>
      </c>
      <c r="S173" s="11" t="str">
        <f t="shared" si="232"/>
        <v>-</v>
      </c>
      <c r="T173" s="11">
        <f t="shared" si="233"/>
        <v>0</v>
      </c>
      <c r="U173" s="32" t="s">
        <v>522</v>
      </c>
    </row>
    <row r="174" spans="1:21" s="9" customFormat="1" ht="70.5" hidden="1" customHeight="1" outlineLevel="3" x14ac:dyDescent="0.25">
      <c r="A174" s="37"/>
      <c r="B174" s="39" t="s">
        <v>39</v>
      </c>
      <c r="C174" s="11">
        <f t="shared" si="196"/>
        <v>3957.3</v>
      </c>
      <c r="D174" s="11">
        <v>3957.3</v>
      </c>
      <c r="E174" s="11">
        <v>0</v>
      </c>
      <c r="F174" s="11">
        <v>0</v>
      </c>
      <c r="G174" s="11">
        <v>0</v>
      </c>
      <c r="H174" s="11">
        <f t="shared" si="197"/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f t="shared" si="220"/>
        <v>0</v>
      </c>
      <c r="N174" s="11">
        <f t="shared" si="198"/>
        <v>3957.3</v>
      </c>
      <c r="O174" s="11">
        <f t="shared" si="221"/>
        <v>0</v>
      </c>
      <c r="P174" s="11">
        <f t="shared" si="199"/>
        <v>3957.3</v>
      </c>
      <c r="Q174" s="11" t="str">
        <f t="shared" si="222"/>
        <v>-</v>
      </c>
      <c r="R174" s="11">
        <f t="shared" si="200"/>
        <v>0</v>
      </c>
      <c r="S174" s="11" t="str">
        <f t="shared" si="223"/>
        <v>-</v>
      </c>
      <c r="T174" s="11">
        <f t="shared" si="201"/>
        <v>0</v>
      </c>
      <c r="U174" s="32" t="s">
        <v>521</v>
      </c>
    </row>
    <row r="175" spans="1:21" s="9" customFormat="1" ht="77.25" customHeight="1" outlineLevel="2" x14ac:dyDescent="0.25">
      <c r="A175" s="37"/>
      <c r="B175" s="39" t="s">
        <v>527</v>
      </c>
      <c r="C175" s="11">
        <f t="shared" si="196"/>
        <v>899.3</v>
      </c>
      <c r="D175" s="11">
        <v>98.9</v>
      </c>
      <c r="E175" s="11">
        <v>800.4</v>
      </c>
      <c r="F175" s="11">
        <v>0</v>
      </c>
      <c r="G175" s="11"/>
      <c r="H175" s="11">
        <f t="shared" si="197"/>
        <v>0</v>
      </c>
      <c r="I175" s="11">
        <v>0</v>
      </c>
      <c r="J175" s="11">
        <v>0</v>
      </c>
      <c r="K175" s="11">
        <v>0</v>
      </c>
      <c r="L175" s="11"/>
      <c r="M175" s="11">
        <f t="shared" si="220"/>
        <v>0</v>
      </c>
      <c r="N175" s="11">
        <f t="shared" si="198"/>
        <v>899.3</v>
      </c>
      <c r="O175" s="11">
        <f t="shared" si="221"/>
        <v>0</v>
      </c>
      <c r="P175" s="11">
        <f t="shared" si="199"/>
        <v>98.9</v>
      </c>
      <c r="Q175" s="11">
        <f t="shared" si="222"/>
        <v>0</v>
      </c>
      <c r="R175" s="11">
        <f t="shared" si="200"/>
        <v>800.4</v>
      </c>
      <c r="S175" s="11" t="str">
        <f t="shared" si="223"/>
        <v>-</v>
      </c>
      <c r="T175" s="11">
        <f t="shared" si="201"/>
        <v>0</v>
      </c>
      <c r="U175" s="32" t="s">
        <v>523</v>
      </c>
    </row>
    <row r="176" spans="1:21" s="9" customFormat="1" ht="38.25" outlineLevel="1" x14ac:dyDescent="0.25">
      <c r="A176" s="31"/>
      <c r="B176" s="151" t="s">
        <v>525</v>
      </c>
      <c r="C176" s="14">
        <f t="shared" si="196"/>
        <v>4000</v>
      </c>
      <c r="D176" s="14">
        <f>D177</f>
        <v>1000</v>
      </c>
      <c r="E176" s="14">
        <f t="shared" ref="E176:K176" si="234">E177</f>
        <v>3000</v>
      </c>
      <c r="F176" s="14">
        <f t="shared" si="234"/>
        <v>0</v>
      </c>
      <c r="G176" s="14">
        <f t="shared" si="234"/>
        <v>0</v>
      </c>
      <c r="H176" s="11">
        <f t="shared" si="197"/>
        <v>0</v>
      </c>
      <c r="I176" s="14">
        <f t="shared" si="234"/>
        <v>0</v>
      </c>
      <c r="J176" s="14">
        <f t="shared" si="234"/>
        <v>0</v>
      </c>
      <c r="K176" s="14">
        <f t="shared" si="234"/>
        <v>0</v>
      </c>
      <c r="L176" s="14">
        <f>SUM(L177:L177)</f>
        <v>0</v>
      </c>
      <c r="M176" s="14">
        <f t="shared" si="220"/>
        <v>0</v>
      </c>
      <c r="N176" s="14">
        <f t="shared" si="198"/>
        <v>4000</v>
      </c>
      <c r="O176" s="14">
        <f t="shared" si="221"/>
        <v>0</v>
      </c>
      <c r="P176" s="14">
        <f t="shared" si="199"/>
        <v>1000</v>
      </c>
      <c r="Q176" s="14">
        <f t="shared" si="222"/>
        <v>0</v>
      </c>
      <c r="R176" s="14">
        <f t="shared" si="200"/>
        <v>3000</v>
      </c>
      <c r="S176" s="14" t="str">
        <f t="shared" si="223"/>
        <v>-</v>
      </c>
      <c r="T176" s="14">
        <f t="shared" si="201"/>
        <v>0</v>
      </c>
      <c r="U176" s="32"/>
    </row>
    <row r="177" spans="1:21" s="9" customFormat="1" ht="86.25" customHeight="1" outlineLevel="2" collapsed="1" x14ac:dyDescent="0.25">
      <c r="A177" s="37"/>
      <c r="B177" s="39" t="s">
        <v>528</v>
      </c>
      <c r="C177" s="11">
        <f>SUM(D177:F177)</f>
        <v>4000</v>
      </c>
      <c r="D177" s="11">
        <f>D178+D179</f>
        <v>1000</v>
      </c>
      <c r="E177" s="11">
        <f t="shared" ref="E177:K177" si="235">E178+E179</f>
        <v>3000</v>
      </c>
      <c r="F177" s="11">
        <f t="shared" si="235"/>
        <v>0</v>
      </c>
      <c r="G177" s="11">
        <f t="shared" si="235"/>
        <v>0</v>
      </c>
      <c r="H177" s="14">
        <f t="shared" si="197"/>
        <v>0</v>
      </c>
      <c r="I177" s="11">
        <f t="shared" si="235"/>
        <v>0</v>
      </c>
      <c r="J177" s="11">
        <f t="shared" si="235"/>
        <v>0</v>
      </c>
      <c r="K177" s="11">
        <f t="shared" si="235"/>
        <v>0</v>
      </c>
      <c r="L177" s="11">
        <v>0</v>
      </c>
      <c r="M177" s="11">
        <f t="shared" ref="M177:M179" si="236">IFERROR(H177/C177*100,"-")</f>
        <v>0</v>
      </c>
      <c r="N177" s="11">
        <f t="shared" ref="N177:N179" si="237">C177-H177</f>
        <v>4000</v>
      </c>
      <c r="O177" s="11">
        <f t="shared" ref="O177:O179" si="238">IFERROR(I177/D177*100,"-")</f>
        <v>0</v>
      </c>
      <c r="P177" s="11">
        <f t="shared" ref="P177:P179" si="239">D177-I177</f>
        <v>1000</v>
      </c>
      <c r="Q177" s="11">
        <f t="shared" ref="Q177:Q179" si="240">IFERROR(J177/E177*100,"-")</f>
        <v>0</v>
      </c>
      <c r="R177" s="11">
        <f t="shared" ref="R177:R179" si="241">E177-J177</f>
        <v>3000</v>
      </c>
      <c r="S177" s="11" t="str">
        <f t="shared" ref="S177:S179" si="242">IFERROR(K177/F177*100,"-")</f>
        <v>-</v>
      </c>
      <c r="T177" s="11">
        <f t="shared" ref="T177:T179" si="243">F177-K177</f>
        <v>0</v>
      </c>
      <c r="U177" s="131"/>
    </row>
    <row r="178" spans="1:21" s="9" customFormat="1" ht="45.75" hidden="1" customHeight="1" outlineLevel="3" x14ac:dyDescent="0.25">
      <c r="A178" s="37"/>
      <c r="B178" s="39" t="s">
        <v>124</v>
      </c>
      <c r="C178" s="11">
        <f t="shared" ref="C178:C179" si="244">SUM(D178:F178)</f>
        <v>629.20000000000005</v>
      </c>
      <c r="D178" s="11">
        <v>629.20000000000005</v>
      </c>
      <c r="E178" s="11">
        <v>0</v>
      </c>
      <c r="F178" s="11">
        <v>0</v>
      </c>
      <c r="G178" s="11"/>
      <c r="H178" s="11">
        <f t="shared" ref="H178:H179" si="245">SUM(I178:K178)</f>
        <v>0</v>
      </c>
      <c r="I178" s="11">
        <v>0</v>
      </c>
      <c r="J178" s="11">
        <v>0</v>
      </c>
      <c r="K178" s="11">
        <v>0</v>
      </c>
      <c r="L178" s="11"/>
      <c r="M178" s="11">
        <f t="shared" si="236"/>
        <v>0</v>
      </c>
      <c r="N178" s="11">
        <f t="shared" si="237"/>
        <v>629.20000000000005</v>
      </c>
      <c r="O178" s="11">
        <f t="shared" si="238"/>
        <v>0</v>
      </c>
      <c r="P178" s="11">
        <f t="shared" si="239"/>
        <v>629.20000000000005</v>
      </c>
      <c r="Q178" s="11" t="str">
        <f t="shared" si="240"/>
        <v>-</v>
      </c>
      <c r="R178" s="11">
        <f t="shared" si="241"/>
        <v>0</v>
      </c>
      <c r="S178" s="11" t="str">
        <f t="shared" si="242"/>
        <v>-</v>
      </c>
      <c r="T178" s="11">
        <f t="shared" si="243"/>
        <v>0</v>
      </c>
      <c r="U178" s="131"/>
    </row>
    <row r="179" spans="1:21" s="9" customFormat="1" ht="37.5" hidden="1" customHeight="1" outlineLevel="3" x14ac:dyDescent="0.25">
      <c r="A179" s="37"/>
      <c r="B179" s="39" t="s">
        <v>526</v>
      </c>
      <c r="C179" s="11">
        <f t="shared" si="244"/>
        <v>3370.8</v>
      </c>
      <c r="D179" s="11">
        <v>370.8</v>
      </c>
      <c r="E179" s="11">
        <v>3000</v>
      </c>
      <c r="F179" s="11">
        <v>0</v>
      </c>
      <c r="G179" s="11"/>
      <c r="H179" s="11">
        <f t="shared" si="245"/>
        <v>0</v>
      </c>
      <c r="I179" s="11">
        <v>0</v>
      </c>
      <c r="J179" s="11">
        <v>0</v>
      </c>
      <c r="K179" s="11">
        <v>0</v>
      </c>
      <c r="L179" s="11"/>
      <c r="M179" s="11">
        <f t="shared" si="236"/>
        <v>0</v>
      </c>
      <c r="N179" s="11">
        <f t="shared" si="237"/>
        <v>3370.8</v>
      </c>
      <c r="O179" s="11">
        <f t="shared" si="238"/>
        <v>0</v>
      </c>
      <c r="P179" s="11">
        <f t="shared" si="239"/>
        <v>370.8</v>
      </c>
      <c r="Q179" s="11">
        <f t="shared" si="240"/>
        <v>0</v>
      </c>
      <c r="R179" s="11">
        <f t="shared" si="241"/>
        <v>3000</v>
      </c>
      <c r="S179" s="11" t="str">
        <f t="shared" si="242"/>
        <v>-</v>
      </c>
      <c r="T179" s="11">
        <f t="shared" si="243"/>
        <v>0</v>
      </c>
      <c r="U179" s="131"/>
    </row>
    <row r="180" spans="1:21" s="9" customFormat="1" ht="48.75" customHeight="1" outlineLevel="1" x14ac:dyDescent="0.25">
      <c r="A180" s="31"/>
      <c r="B180" s="151" t="s">
        <v>41</v>
      </c>
      <c r="C180" s="14">
        <f>SUM(D180:F180)</f>
        <v>1333.1999999999998</v>
      </c>
      <c r="D180" s="14">
        <f>SUM(D181:D181)</f>
        <v>41.6</v>
      </c>
      <c r="E180" s="14">
        <f>SUM(E181:E181)</f>
        <v>1291.5999999999999</v>
      </c>
      <c r="F180" s="14">
        <f>SUM(F181:F181)</f>
        <v>0</v>
      </c>
      <c r="G180" s="14" t="e">
        <f>SUM(#REF!)</f>
        <v>#REF!</v>
      </c>
      <c r="H180" s="14">
        <f t="shared" si="197"/>
        <v>0</v>
      </c>
      <c r="I180" s="14">
        <f>SUM(I181:I181)</f>
        <v>0</v>
      </c>
      <c r="J180" s="14">
        <f>SUM(J181:J181)</f>
        <v>0</v>
      </c>
      <c r="K180" s="14">
        <f>SUM(K181:K181)</f>
        <v>0</v>
      </c>
      <c r="L180" s="14" t="e">
        <f>SUM(#REF!)</f>
        <v>#REF!</v>
      </c>
      <c r="M180" s="14">
        <f t="shared" si="220"/>
        <v>0</v>
      </c>
      <c r="N180" s="14">
        <f t="shared" si="198"/>
        <v>1333.1999999999998</v>
      </c>
      <c r="O180" s="14">
        <f>IFERROR(I180/D180*100,"-")</f>
        <v>0</v>
      </c>
      <c r="P180" s="14">
        <f t="shared" si="199"/>
        <v>41.6</v>
      </c>
      <c r="Q180" s="14">
        <f t="shared" si="222"/>
        <v>0</v>
      </c>
      <c r="R180" s="14">
        <f t="shared" si="200"/>
        <v>1291.5999999999999</v>
      </c>
      <c r="S180" s="14" t="str">
        <f t="shared" si="223"/>
        <v>-</v>
      </c>
      <c r="T180" s="14">
        <f t="shared" si="201"/>
        <v>0</v>
      </c>
      <c r="U180" s="32"/>
    </row>
    <row r="181" spans="1:21" s="9" customFormat="1" ht="48.75" customHeight="1" outlineLevel="2" x14ac:dyDescent="0.25">
      <c r="A181" s="15"/>
      <c r="B181" s="39" t="s">
        <v>529</v>
      </c>
      <c r="C181" s="11">
        <f t="shared" si="196"/>
        <v>1333.1999999999998</v>
      </c>
      <c r="D181" s="11">
        <v>41.6</v>
      </c>
      <c r="E181" s="11">
        <v>1291.5999999999999</v>
      </c>
      <c r="F181" s="11">
        <v>0</v>
      </c>
      <c r="G181" s="11"/>
      <c r="H181" s="11">
        <f t="shared" si="197"/>
        <v>0</v>
      </c>
      <c r="I181" s="11">
        <v>0</v>
      </c>
      <c r="J181" s="11">
        <v>0</v>
      </c>
      <c r="K181" s="11">
        <v>0</v>
      </c>
      <c r="L181" s="11"/>
      <c r="M181" s="11">
        <f t="shared" ref="M181" si="246">IFERROR(H181/C181*100,"-")</f>
        <v>0</v>
      </c>
      <c r="N181" s="11">
        <f t="shared" ref="N181" si="247">C181-H181</f>
        <v>1333.1999999999998</v>
      </c>
      <c r="O181" s="11">
        <f t="shared" ref="O181" si="248">IFERROR(I181/D181*100,"-")</f>
        <v>0</v>
      </c>
      <c r="P181" s="11">
        <f t="shared" ref="P181" si="249">D181-I181</f>
        <v>41.6</v>
      </c>
      <c r="Q181" s="11">
        <f t="shared" ref="Q181" si="250">IFERROR(J181/E181*100,"-")</f>
        <v>0</v>
      </c>
      <c r="R181" s="11">
        <f t="shared" ref="R181" si="251">E181-J181</f>
        <v>1291.5999999999999</v>
      </c>
      <c r="S181" s="11" t="str">
        <f t="shared" ref="S181" si="252">IFERROR(K181/F181*100,"-")</f>
        <v>-</v>
      </c>
      <c r="T181" s="11">
        <f t="shared" ref="T181" si="253">F181-K181</f>
        <v>0</v>
      </c>
      <c r="U181" s="32" t="s">
        <v>530</v>
      </c>
    </row>
    <row r="182" spans="1:21" s="4" customFormat="1" ht="60.75" customHeight="1" x14ac:dyDescent="0.25">
      <c r="A182" s="12">
        <v>12</v>
      </c>
      <c r="B182" s="1" t="s">
        <v>46</v>
      </c>
      <c r="C182" s="2">
        <f t="shared" si="196"/>
        <v>532546.1</v>
      </c>
      <c r="D182" s="2">
        <f>D183+D193+D194+D196+D198</f>
        <v>50304.800000000003</v>
      </c>
      <c r="E182" s="2">
        <f t="shared" ref="E182:K182" si="254">E183+E193+E194+E196+E198</f>
        <v>290186.5</v>
      </c>
      <c r="F182" s="2">
        <f t="shared" si="254"/>
        <v>192054.8</v>
      </c>
      <c r="G182" s="2">
        <f t="shared" si="254"/>
        <v>0</v>
      </c>
      <c r="H182" s="2">
        <f>SUM(I182:K182)</f>
        <v>38728.699999999997</v>
      </c>
      <c r="I182" s="2">
        <f t="shared" si="254"/>
        <v>8141.5</v>
      </c>
      <c r="J182" s="2">
        <f t="shared" si="254"/>
        <v>15860.400000000001</v>
      </c>
      <c r="K182" s="2">
        <f t="shared" si="254"/>
        <v>14726.8</v>
      </c>
      <c r="L182" s="2" t="e">
        <f>L183+L194+#REF!+L196+#REF!+L198</f>
        <v>#REF!</v>
      </c>
      <c r="M182" s="2">
        <f t="shared" si="220"/>
        <v>7.2723657163201452</v>
      </c>
      <c r="N182" s="2">
        <f t="shared" si="198"/>
        <v>493817.39999999997</v>
      </c>
      <c r="O182" s="2">
        <f t="shared" si="221"/>
        <v>16.184340261764284</v>
      </c>
      <c r="P182" s="2">
        <f t="shared" si="199"/>
        <v>42163.3</v>
      </c>
      <c r="Q182" s="2">
        <f t="shared" si="222"/>
        <v>5.4655885094585726</v>
      </c>
      <c r="R182" s="2">
        <f t="shared" si="200"/>
        <v>274326.09999999998</v>
      </c>
      <c r="S182" s="2">
        <f t="shared" si="223"/>
        <v>7.6680197526955842</v>
      </c>
      <c r="T182" s="2">
        <f t="shared" si="201"/>
        <v>177328</v>
      </c>
      <c r="U182" s="68"/>
    </row>
    <row r="183" spans="1:21" s="9" customFormat="1" ht="60.75" customHeight="1" outlineLevel="1" x14ac:dyDescent="0.25">
      <c r="A183" s="31"/>
      <c r="B183" s="151" t="s">
        <v>44</v>
      </c>
      <c r="C183" s="7">
        <f>SUM(D183:F183)</f>
        <v>78609.5</v>
      </c>
      <c r="D183" s="7">
        <f>D184+D191+D192</f>
        <v>14191.4</v>
      </c>
      <c r="E183" s="7">
        <f t="shared" ref="E183:G183" si="255">E184+E191+E192</f>
        <v>64418.1</v>
      </c>
      <c r="F183" s="7">
        <f t="shared" si="255"/>
        <v>0</v>
      </c>
      <c r="G183" s="7">
        <f t="shared" si="255"/>
        <v>0</v>
      </c>
      <c r="H183" s="7">
        <f>SUM(I183:K183)</f>
        <v>5894</v>
      </c>
      <c r="I183" s="7">
        <f t="shared" ref="I183:J183" si="256">I184+I191+I192</f>
        <v>970.3</v>
      </c>
      <c r="J183" s="7">
        <f t="shared" si="256"/>
        <v>4923.7</v>
      </c>
      <c r="K183" s="7">
        <f t="shared" ref="K183" si="257">K184+K191+K192</f>
        <v>0</v>
      </c>
      <c r="L183" s="7">
        <f>SUM(L184:L192)</f>
        <v>0</v>
      </c>
      <c r="M183" s="11">
        <f>IFERROR(H183/C183*100,"-")</f>
        <v>7.4978215101228223</v>
      </c>
      <c r="N183" s="11">
        <f t="shared" si="198"/>
        <v>72715.5</v>
      </c>
      <c r="O183" s="11">
        <f t="shared" si="221"/>
        <v>6.8372394548811251</v>
      </c>
      <c r="P183" s="11">
        <f t="shared" si="199"/>
        <v>13221.1</v>
      </c>
      <c r="Q183" s="11">
        <f t="shared" si="222"/>
        <v>7.643348686161187</v>
      </c>
      <c r="R183" s="11">
        <f t="shared" si="200"/>
        <v>59494.400000000001</v>
      </c>
      <c r="S183" s="11" t="str">
        <f t="shared" si="223"/>
        <v>-</v>
      </c>
      <c r="T183" s="11">
        <f t="shared" si="201"/>
        <v>0</v>
      </c>
      <c r="U183" s="154"/>
    </row>
    <row r="184" spans="1:21" s="9" customFormat="1" ht="54" customHeight="1" outlineLevel="2" collapsed="1" x14ac:dyDescent="0.25">
      <c r="A184" s="155"/>
      <c r="B184" s="33" t="s">
        <v>532</v>
      </c>
      <c r="C184" s="11">
        <f t="shared" si="196"/>
        <v>49984.6</v>
      </c>
      <c r="D184" s="11">
        <f>SUM(D185:D190)</f>
        <v>11789.4</v>
      </c>
      <c r="E184" s="11">
        <f t="shared" ref="E184:F184" si="258">SUM(E185:E190)</f>
        <v>38195.199999999997</v>
      </c>
      <c r="F184" s="11">
        <f t="shared" si="258"/>
        <v>0</v>
      </c>
      <c r="G184" s="11">
        <f t="shared" ref="G184:K184" si="259">SUM(G185:G190)</f>
        <v>0</v>
      </c>
      <c r="H184" s="11">
        <f>SUM(I184:K184)</f>
        <v>85</v>
      </c>
      <c r="I184" s="11">
        <f t="shared" si="259"/>
        <v>85</v>
      </c>
      <c r="J184" s="11">
        <f t="shared" si="259"/>
        <v>0</v>
      </c>
      <c r="K184" s="11">
        <f t="shared" si="259"/>
        <v>0</v>
      </c>
      <c r="L184" s="11">
        <v>0</v>
      </c>
      <c r="M184" s="11">
        <f t="shared" ref="M184:M186" si="260">IFERROR(H184/C184*100,"-")</f>
        <v>0.17005237613184862</v>
      </c>
      <c r="N184" s="11">
        <f t="shared" si="198"/>
        <v>49899.6</v>
      </c>
      <c r="O184" s="11">
        <f t="shared" ref="O184" si="261">IFERROR(I184/D184*100,"-")</f>
        <v>0.72098664902369936</v>
      </c>
      <c r="P184" s="11">
        <f t="shared" si="199"/>
        <v>11704.4</v>
      </c>
      <c r="Q184" s="11">
        <f t="shared" ref="Q184" si="262">IFERROR(J184/E184*100,"-")</f>
        <v>0</v>
      </c>
      <c r="R184" s="11">
        <f t="shared" si="200"/>
        <v>38195.199999999997</v>
      </c>
      <c r="S184" s="11" t="str">
        <f t="shared" ref="S184:S186" si="263">IFERROR(K184/F184*100,"-")</f>
        <v>-</v>
      </c>
      <c r="T184" s="11">
        <f t="shared" si="201"/>
        <v>0</v>
      </c>
      <c r="U184" s="154"/>
    </row>
    <row r="185" spans="1:21" s="9" customFormat="1" ht="25.5" hidden="1" outlineLevel="3" x14ac:dyDescent="0.25">
      <c r="A185" s="15"/>
      <c r="B185" s="33" t="s">
        <v>533</v>
      </c>
      <c r="C185" s="11">
        <f>SUM(D185:F185)</f>
        <v>500</v>
      </c>
      <c r="D185" s="11">
        <v>500</v>
      </c>
      <c r="E185" s="10">
        <v>0</v>
      </c>
      <c r="F185" s="10"/>
      <c r="G185" s="10"/>
      <c r="H185" s="11">
        <f>SUM(I185:K185)</f>
        <v>85</v>
      </c>
      <c r="I185" s="10">
        <v>85</v>
      </c>
      <c r="J185" s="10">
        <v>0</v>
      </c>
      <c r="K185" s="10"/>
      <c r="L185" s="10"/>
      <c r="M185" s="11">
        <f t="shared" si="260"/>
        <v>17</v>
      </c>
      <c r="N185" s="11">
        <f t="shared" si="198"/>
        <v>415</v>
      </c>
      <c r="O185" s="11">
        <f>IFERROR(I185/D185*100,"-")</f>
        <v>17</v>
      </c>
      <c r="P185" s="11">
        <f>D185-I185</f>
        <v>415</v>
      </c>
      <c r="Q185" s="11" t="str">
        <f>IFERROR(J185/E185*100,"-")</f>
        <v>-</v>
      </c>
      <c r="R185" s="11">
        <f>E185-J185</f>
        <v>0</v>
      </c>
      <c r="S185" s="11" t="str">
        <f t="shared" si="263"/>
        <v>-</v>
      </c>
      <c r="T185" s="11">
        <f t="shared" si="201"/>
        <v>0</v>
      </c>
      <c r="U185" s="154"/>
    </row>
    <row r="186" spans="1:21" s="9" customFormat="1" ht="15.75" hidden="1" outlineLevel="3" x14ac:dyDescent="0.25">
      <c r="A186" s="15"/>
      <c r="B186" s="33" t="s">
        <v>534</v>
      </c>
      <c r="C186" s="11">
        <f>SUM(D186:F186)</f>
        <v>1500</v>
      </c>
      <c r="D186" s="11">
        <v>1500</v>
      </c>
      <c r="E186" s="10">
        <v>0</v>
      </c>
      <c r="F186" s="10">
        <v>0</v>
      </c>
      <c r="G186" s="10"/>
      <c r="H186" s="11">
        <f>SUM(I186:K186)</f>
        <v>0</v>
      </c>
      <c r="I186" s="10">
        <v>0</v>
      </c>
      <c r="J186" s="10">
        <v>0</v>
      </c>
      <c r="K186" s="10">
        <v>0</v>
      </c>
      <c r="L186" s="10"/>
      <c r="M186" s="11">
        <f t="shared" si="260"/>
        <v>0</v>
      </c>
      <c r="N186" s="11">
        <f t="shared" si="198"/>
        <v>1500</v>
      </c>
      <c r="O186" s="11">
        <f>IFERROR(I186/D186*100,"-")</f>
        <v>0</v>
      </c>
      <c r="P186" s="11">
        <f>D186-I186</f>
        <v>1500</v>
      </c>
      <c r="Q186" s="11" t="str">
        <f>IFERROR(J186/E186*100,"-")</f>
        <v>-</v>
      </c>
      <c r="R186" s="11">
        <f>E186-J186</f>
        <v>0</v>
      </c>
      <c r="S186" s="11" t="str">
        <f t="shared" si="263"/>
        <v>-</v>
      </c>
      <c r="T186" s="11">
        <f t="shared" si="201"/>
        <v>0</v>
      </c>
      <c r="U186" s="154"/>
    </row>
    <row r="187" spans="1:21" s="9" customFormat="1" ht="15.75" hidden="1" outlineLevel="3" x14ac:dyDescent="0.25">
      <c r="A187" s="155"/>
      <c r="B187" s="33" t="s">
        <v>535</v>
      </c>
      <c r="C187" s="11">
        <f t="shared" si="196"/>
        <v>500</v>
      </c>
      <c r="D187" s="11">
        <v>500</v>
      </c>
      <c r="E187" s="11"/>
      <c r="F187" s="11"/>
      <c r="G187" s="11"/>
      <c r="H187" s="11">
        <f t="shared" si="197"/>
        <v>0</v>
      </c>
      <c r="I187" s="11">
        <v>0</v>
      </c>
      <c r="J187" s="11"/>
      <c r="K187" s="11"/>
      <c r="L187" s="11"/>
      <c r="M187" s="11">
        <f t="shared" ref="M187" si="264">IFERROR(H187/C187*100,"-")</f>
        <v>0</v>
      </c>
      <c r="N187" s="11">
        <f t="shared" ref="N187" si="265">C187-H187</f>
        <v>500</v>
      </c>
      <c r="O187" s="11">
        <f t="shared" ref="O187" si="266">IFERROR(I187/D187*100,"-")</f>
        <v>0</v>
      </c>
      <c r="P187" s="11">
        <f t="shared" ref="P187" si="267">D187-I187</f>
        <v>500</v>
      </c>
      <c r="Q187" s="11" t="str">
        <f t="shared" ref="Q187" si="268">IFERROR(J187/E187*100,"-")</f>
        <v>-</v>
      </c>
      <c r="R187" s="11">
        <f t="shared" ref="R187" si="269">E187-J187</f>
        <v>0</v>
      </c>
      <c r="S187" s="11" t="str">
        <f t="shared" ref="S187" si="270">IFERROR(K187/F187*100,"-")</f>
        <v>-</v>
      </c>
      <c r="T187" s="11">
        <f t="shared" ref="T187" si="271">F187-K187</f>
        <v>0</v>
      </c>
      <c r="U187" s="154"/>
    </row>
    <row r="188" spans="1:21" s="9" customFormat="1" ht="15.75" hidden="1" outlineLevel="3" x14ac:dyDescent="0.25">
      <c r="A188" s="155"/>
      <c r="B188" s="33" t="s">
        <v>283</v>
      </c>
      <c r="C188" s="11">
        <f t="shared" si="196"/>
        <v>6513.1</v>
      </c>
      <c r="D188" s="11">
        <v>6513.1</v>
      </c>
      <c r="E188" s="11">
        <v>0</v>
      </c>
      <c r="F188" s="11">
        <v>0</v>
      </c>
      <c r="G188" s="11">
        <v>0</v>
      </c>
      <c r="H188" s="11">
        <f t="shared" si="197"/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f t="shared" si="220"/>
        <v>0</v>
      </c>
      <c r="N188" s="11">
        <f t="shared" si="198"/>
        <v>6513.1</v>
      </c>
      <c r="O188" s="11">
        <f t="shared" si="221"/>
        <v>0</v>
      </c>
      <c r="P188" s="11">
        <f t="shared" si="199"/>
        <v>6513.1</v>
      </c>
      <c r="Q188" s="11" t="str">
        <f t="shared" si="222"/>
        <v>-</v>
      </c>
      <c r="R188" s="11">
        <f t="shared" si="200"/>
        <v>0</v>
      </c>
      <c r="S188" s="11" t="str">
        <f t="shared" si="223"/>
        <v>-</v>
      </c>
      <c r="T188" s="11">
        <f t="shared" si="201"/>
        <v>0</v>
      </c>
      <c r="U188" s="154"/>
    </row>
    <row r="189" spans="1:21" s="9" customFormat="1" ht="15.75" hidden="1" outlineLevel="3" x14ac:dyDescent="0.25">
      <c r="A189" s="155"/>
      <c r="B189" s="33" t="s">
        <v>536</v>
      </c>
      <c r="C189" s="11">
        <f t="shared" si="196"/>
        <v>40205.5</v>
      </c>
      <c r="D189" s="11">
        <v>2010.3</v>
      </c>
      <c r="E189" s="11">
        <v>38195.199999999997</v>
      </c>
      <c r="F189" s="11"/>
      <c r="G189" s="11"/>
      <c r="H189" s="11">
        <f t="shared" si="197"/>
        <v>0</v>
      </c>
      <c r="I189" s="11">
        <v>0</v>
      </c>
      <c r="J189" s="11">
        <v>0</v>
      </c>
      <c r="K189" s="11">
        <v>0</v>
      </c>
      <c r="L189" s="11"/>
      <c r="M189" s="11">
        <f t="shared" ref="M189" si="272">IFERROR(H189/C189*100,"-")</f>
        <v>0</v>
      </c>
      <c r="N189" s="11">
        <f t="shared" ref="N189" si="273">C189-H189</f>
        <v>40205.5</v>
      </c>
      <c r="O189" s="11">
        <f t="shared" ref="O189" si="274">IFERROR(I189/D189*100,"-")</f>
        <v>0</v>
      </c>
      <c r="P189" s="11">
        <f t="shared" ref="P189" si="275">D189-I189</f>
        <v>2010.3</v>
      </c>
      <c r="Q189" s="11">
        <f t="shared" ref="Q189" si="276">IFERROR(J189/E189*100,"-")</f>
        <v>0</v>
      </c>
      <c r="R189" s="11">
        <f t="shared" ref="R189" si="277">E189-J189</f>
        <v>38195.199999999997</v>
      </c>
      <c r="S189" s="11" t="str">
        <f t="shared" ref="S189" si="278">IFERROR(K189/F189*100,"-")</f>
        <v>-</v>
      </c>
      <c r="T189" s="11">
        <f t="shared" ref="T189" si="279">F189-K189</f>
        <v>0</v>
      </c>
      <c r="U189" s="154"/>
    </row>
    <row r="190" spans="1:21" s="9" customFormat="1" ht="15.75" hidden="1" outlineLevel="3" x14ac:dyDescent="0.25">
      <c r="A190" s="155"/>
      <c r="B190" s="33" t="s">
        <v>537</v>
      </c>
      <c r="C190" s="11">
        <f t="shared" si="196"/>
        <v>766</v>
      </c>
      <c r="D190" s="11">
        <v>766</v>
      </c>
      <c r="E190" s="11">
        <v>0</v>
      </c>
      <c r="F190" s="11">
        <v>0</v>
      </c>
      <c r="G190" s="11">
        <v>0</v>
      </c>
      <c r="H190" s="11">
        <f t="shared" si="197"/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f t="shared" ref="M190:M193" si="280">IFERROR(H190/C190*100,"-")</f>
        <v>0</v>
      </c>
      <c r="N190" s="11">
        <f t="shared" si="198"/>
        <v>766</v>
      </c>
      <c r="O190" s="11">
        <f t="shared" ref="O190:O191" si="281">IFERROR(I190/D190*100,"-")</f>
        <v>0</v>
      </c>
      <c r="P190" s="11">
        <f t="shared" si="199"/>
        <v>766</v>
      </c>
      <c r="Q190" s="11" t="str">
        <f t="shared" ref="Q190:Q191" si="282">IFERROR(J190/E190*100,"-")</f>
        <v>-</v>
      </c>
      <c r="R190" s="11">
        <f t="shared" si="200"/>
        <v>0</v>
      </c>
      <c r="S190" s="11" t="str">
        <f t="shared" ref="S190:S193" si="283">IFERROR(K190/F190*100,"-")</f>
        <v>-</v>
      </c>
      <c r="T190" s="14">
        <f t="shared" si="201"/>
        <v>0</v>
      </c>
      <c r="U190" s="154" t="s">
        <v>542</v>
      </c>
    </row>
    <row r="191" spans="1:21" s="9" customFormat="1" ht="75.75" customHeight="1" outlineLevel="2" x14ac:dyDescent="0.25">
      <c r="A191" s="155"/>
      <c r="B191" s="33" t="s">
        <v>538</v>
      </c>
      <c r="C191" s="11">
        <f t="shared" si="196"/>
        <v>359.9</v>
      </c>
      <c r="D191" s="11">
        <v>0</v>
      </c>
      <c r="E191" s="11">
        <v>359.9</v>
      </c>
      <c r="F191" s="11">
        <v>0</v>
      </c>
      <c r="G191" s="11">
        <v>0</v>
      </c>
      <c r="H191" s="11">
        <f t="shared" si="197"/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f t="shared" si="280"/>
        <v>0</v>
      </c>
      <c r="N191" s="11">
        <f t="shared" si="198"/>
        <v>359.9</v>
      </c>
      <c r="O191" s="11" t="str">
        <f t="shared" si="281"/>
        <v>-</v>
      </c>
      <c r="P191" s="11">
        <f t="shared" si="199"/>
        <v>0</v>
      </c>
      <c r="Q191" s="11">
        <f t="shared" si="282"/>
        <v>0</v>
      </c>
      <c r="R191" s="11">
        <f t="shared" si="200"/>
        <v>359.9</v>
      </c>
      <c r="S191" s="11" t="str">
        <f t="shared" si="283"/>
        <v>-</v>
      </c>
      <c r="T191" s="14">
        <f t="shared" si="201"/>
        <v>0</v>
      </c>
      <c r="U191" s="154" t="s">
        <v>543</v>
      </c>
    </row>
    <row r="192" spans="1:21" s="9" customFormat="1" ht="63.75" outlineLevel="2" x14ac:dyDescent="0.25">
      <c r="A192" s="155"/>
      <c r="B192" s="33" t="s">
        <v>539</v>
      </c>
      <c r="C192" s="11">
        <f t="shared" si="196"/>
        <v>28265</v>
      </c>
      <c r="D192" s="11">
        <v>2402</v>
      </c>
      <c r="E192" s="11">
        <v>25863</v>
      </c>
      <c r="F192" s="11">
        <v>0</v>
      </c>
      <c r="G192" s="11">
        <v>0</v>
      </c>
      <c r="H192" s="11">
        <f t="shared" si="197"/>
        <v>5809</v>
      </c>
      <c r="I192" s="11">
        <v>885.3</v>
      </c>
      <c r="J192" s="11">
        <v>4923.7</v>
      </c>
      <c r="K192" s="11">
        <v>0</v>
      </c>
      <c r="L192" s="11">
        <v>0</v>
      </c>
      <c r="M192" s="11">
        <f t="shared" si="280"/>
        <v>20.55191933486644</v>
      </c>
      <c r="N192" s="11">
        <f>C192-H192</f>
        <v>22456</v>
      </c>
      <c r="O192" s="11">
        <f>IFERROR(I192/E192*100,"-")</f>
        <v>3.4230367706762554</v>
      </c>
      <c r="P192" s="11">
        <f t="shared" si="199"/>
        <v>1516.7</v>
      </c>
      <c r="Q192" s="11" t="str">
        <f>IFERROR(J192/#REF!*100,"-")</f>
        <v>-</v>
      </c>
      <c r="R192" s="11">
        <f t="shared" si="200"/>
        <v>20939.3</v>
      </c>
      <c r="S192" s="11" t="str">
        <f t="shared" si="283"/>
        <v>-</v>
      </c>
      <c r="T192" s="14">
        <f t="shared" si="201"/>
        <v>0</v>
      </c>
      <c r="U192" s="154" t="s">
        <v>543</v>
      </c>
    </row>
    <row r="193" spans="1:21" s="9" customFormat="1" ht="45.75" customHeight="1" outlineLevel="2" x14ac:dyDescent="0.25">
      <c r="A193" s="155"/>
      <c r="B193" s="34" t="s">
        <v>45</v>
      </c>
      <c r="C193" s="11">
        <f t="shared" si="196"/>
        <v>0</v>
      </c>
      <c r="D193" s="11">
        <v>0</v>
      </c>
      <c r="E193" s="11">
        <v>0</v>
      </c>
      <c r="F193" s="11">
        <v>0</v>
      </c>
      <c r="G193" s="11"/>
      <c r="H193" s="11">
        <f t="shared" si="197"/>
        <v>0</v>
      </c>
      <c r="I193" s="11">
        <v>0</v>
      </c>
      <c r="J193" s="11">
        <v>0</v>
      </c>
      <c r="K193" s="11">
        <v>0</v>
      </c>
      <c r="L193" s="11"/>
      <c r="M193" s="11" t="str">
        <f t="shared" si="280"/>
        <v>-</v>
      </c>
      <c r="N193" s="11">
        <f>C193-H193</f>
        <v>0</v>
      </c>
      <c r="O193" s="11" t="str">
        <f>IFERROR(I193/E193*100,"-")</f>
        <v>-</v>
      </c>
      <c r="P193" s="11">
        <f t="shared" si="199"/>
        <v>0</v>
      </c>
      <c r="Q193" s="11" t="str">
        <f>IFERROR(J193/#REF!*100,"-")</f>
        <v>-</v>
      </c>
      <c r="R193" s="11">
        <f t="shared" si="200"/>
        <v>0</v>
      </c>
      <c r="S193" s="11" t="str">
        <f t="shared" si="283"/>
        <v>-</v>
      </c>
      <c r="T193" s="14">
        <f t="shared" si="201"/>
        <v>0</v>
      </c>
      <c r="U193" s="154"/>
    </row>
    <row r="194" spans="1:21" s="19" customFormat="1" ht="52.5" customHeight="1" outlineLevel="1" x14ac:dyDescent="0.25">
      <c r="A194" s="31"/>
      <c r="B194" s="34" t="s">
        <v>541</v>
      </c>
      <c r="C194" s="14">
        <f t="shared" ref="C194:C195" si="284">SUM(D194:F194)</f>
        <v>1838.1</v>
      </c>
      <c r="D194" s="14">
        <f>D195</f>
        <v>1838.1</v>
      </c>
      <c r="E194" s="14">
        <f t="shared" ref="E194:F194" si="285">E195</f>
        <v>0</v>
      </c>
      <c r="F194" s="14">
        <f t="shared" si="285"/>
        <v>0</v>
      </c>
      <c r="G194" s="14">
        <v>0</v>
      </c>
      <c r="H194" s="14">
        <f t="shared" ref="H194:H195" si="286">SUM(I194:K194)</f>
        <v>1829.2</v>
      </c>
      <c r="I194" s="14">
        <f>I195</f>
        <v>1829.2</v>
      </c>
      <c r="J194" s="14">
        <f t="shared" ref="J194:K194" si="287">J195</f>
        <v>0</v>
      </c>
      <c r="K194" s="14">
        <f t="shared" si="287"/>
        <v>0</v>
      </c>
      <c r="L194" s="14">
        <v>0</v>
      </c>
      <c r="M194" s="14">
        <f t="shared" ref="M194:M195" si="288">IFERROR(H194/C194*100,"-")</f>
        <v>99.515804363201141</v>
      </c>
      <c r="N194" s="14">
        <f t="shared" si="198"/>
        <v>8.8999999999998636</v>
      </c>
      <c r="O194" s="14">
        <f t="shared" ref="O194:O195" si="289">IFERROR(I194/D194*100,"-")</f>
        <v>99.515804363201141</v>
      </c>
      <c r="P194" s="14">
        <f t="shared" si="199"/>
        <v>8.8999999999998636</v>
      </c>
      <c r="Q194" s="14" t="str">
        <f t="shared" ref="Q194:Q195" si="290">IFERROR(J194/E194*100,"-")</f>
        <v>-</v>
      </c>
      <c r="R194" s="14">
        <f t="shared" si="200"/>
        <v>0</v>
      </c>
      <c r="S194" s="14" t="str">
        <f t="shared" ref="S194:S195" si="291">IFERROR(K194/F194*100,"-")</f>
        <v>-</v>
      </c>
      <c r="T194" s="14">
        <f t="shared" si="201"/>
        <v>0</v>
      </c>
      <c r="U194" s="319" t="s">
        <v>544</v>
      </c>
    </row>
    <row r="195" spans="1:21" s="9" customFormat="1" ht="61.5" customHeight="1" outlineLevel="2" x14ac:dyDescent="0.25">
      <c r="A195" s="31"/>
      <c r="B195" s="33" t="s">
        <v>540</v>
      </c>
      <c r="C195" s="11">
        <f t="shared" si="284"/>
        <v>1838.1</v>
      </c>
      <c r="D195" s="11">
        <v>1838.1</v>
      </c>
      <c r="E195" s="11">
        <v>0</v>
      </c>
      <c r="F195" s="11">
        <v>0</v>
      </c>
      <c r="G195" s="11"/>
      <c r="H195" s="11">
        <f t="shared" si="286"/>
        <v>1829.2</v>
      </c>
      <c r="I195" s="11">
        <v>1829.2</v>
      </c>
      <c r="J195" s="11">
        <v>0</v>
      </c>
      <c r="K195" s="11">
        <v>0</v>
      </c>
      <c r="L195" s="11"/>
      <c r="M195" s="11">
        <f t="shared" si="288"/>
        <v>99.515804363201141</v>
      </c>
      <c r="N195" s="11">
        <f t="shared" si="198"/>
        <v>8.8999999999998636</v>
      </c>
      <c r="O195" s="11">
        <f t="shared" si="289"/>
        <v>99.515804363201141</v>
      </c>
      <c r="P195" s="11">
        <f t="shared" si="199"/>
        <v>8.8999999999998636</v>
      </c>
      <c r="Q195" s="11" t="str">
        <f t="shared" si="290"/>
        <v>-</v>
      </c>
      <c r="R195" s="11">
        <f t="shared" si="200"/>
        <v>0</v>
      </c>
      <c r="S195" s="11" t="str">
        <f t="shared" si="291"/>
        <v>-</v>
      </c>
      <c r="T195" s="11">
        <f t="shared" si="201"/>
        <v>0</v>
      </c>
      <c r="U195" s="320"/>
    </row>
    <row r="196" spans="1:21" s="9" customFormat="1" ht="69.75" customHeight="1" outlineLevel="1" x14ac:dyDescent="0.25">
      <c r="A196" s="31"/>
      <c r="B196" s="34" t="s">
        <v>383</v>
      </c>
      <c r="C196" s="14">
        <f t="shared" ref="C196:C197" si="292">SUM(D196:F196)</f>
        <v>419354.3</v>
      </c>
      <c r="D196" s="14">
        <f>D197</f>
        <v>1531.1</v>
      </c>
      <c r="E196" s="14">
        <f t="shared" ref="E196:F196" si="293">E197</f>
        <v>225768.4</v>
      </c>
      <c r="F196" s="14">
        <f t="shared" si="293"/>
        <v>192054.8</v>
      </c>
      <c r="G196" s="14">
        <v>0</v>
      </c>
      <c r="H196" s="14">
        <f t="shared" ref="H196:H197" si="294">SUM(I196:K196)</f>
        <v>25766.1</v>
      </c>
      <c r="I196" s="14">
        <f>I197</f>
        <v>102.6</v>
      </c>
      <c r="J196" s="14">
        <f t="shared" ref="J196:L196" si="295">J197</f>
        <v>10936.7</v>
      </c>
      <c r="K196" s="14">
        <f t="shared" si="295"/>
        <v>14726.8</v>
      </c>
      <c r="L196" s="14">
        <f t="shared" si="295"/>
        <v>0</v>
      </c>
      <c r="M196" s="14">
        <f t="shared" si="220"/>
        <v>6.1442317391284647</v>
      </c>
      <c r="N196" s="14">
        <f t="shared" ref="N196:N262" si="296">C196-H196</f>
        <v>393588.2</v>
      </c>
      <c r="O196" s="14">
        <f t="shared" si="221"/>
        <v>6.7010645940826858</v>
      </c>
      <c r="P196" s="14">
        <f t="shared" ref="P196:P262" si="297">D196-I196</f>
        <v>1428.5</v>
      </c>
      <c r="Q196" s="14">
        <f t="shared" si="222"/>
        <v>4.8442120332163405</v>
      </c>
      <c r="R196" s="14">
        <f t="shared" ref="R196:R262" si="298">E196-J196</f>
        <v>214831.69999999998</v>
      </c>
      <c r="S196" s="14">
        <f t="shared" si="223"/>
        <v>7.6680197526955842</v>
      </c>
      <c r="T196" s="14">
        <f t="shared" ref="T196:T262" si="299">F196-K196</f>
        <v>177328</v>
      </c>
      <c r="U196" s="156"/>
    </row>
    <row r="197" spans="1:21" s="9" customFormat="1" ht="69.75" customHeight="1" outlineLevel="2" x14ac:dyDescent="0.25">
      <c r="A197" s="15"/>
      <c r="B197" s="33" t="s">
        <v>545</v>
      </c>
      <c r="C197" s="11">
        <f t="shared" si="292"/>
        <v>419354.3</v>
      </c>
      <c r="D197" s="11">
        <v>1531.1</v>
      </c>
      <c r="E197" s="11">
        <v>225768.4</v>
      </c>
      <c r="F197" s="11">
        <v>192054.8</v>
      </c>
      <c r="G197" s="11"/>
      <c r="H197" s="11">
        <f t="shared" si="294"/>
        <v>25766.1</v>
      </c>
      <c r="I197" s="11">
        <v>102.6</v>
      </c>
      <c r="J197" s="11">
        <v>10936.7</v>
      </c>
      <c r="K197" s="11">
        <v>14726.8</v>
      </c>
      <c r="L197" s="11"/>
      <c r="M197" s="11">
        <f t="shared" si="220"/>
        <v>6.1442317391284647</v>
      </c>
      <c r="N197" s="11">
        <f t="shared" si="296"/>
        <v>393588.2</v>
      </c>
      <c r="O197" s="11">
        <f t="shared" si="221"/>
        <v>6.7010645940826858</v>
      </c>
      <c r="P197" s="11">
        <f t="shared" si="297"/>
        <v>1428.5</v>
      </c>
      <c r="Q197" s="11">
        <f t="shared" si="222"/>
        <v>4.8442120332163405</v>
      </c>
      <c r="R197" s="11">
        <f t="shared" si="298"/>
        <v>214831.69999999998</v>
      </c>
      <c r="S197" s="11">
        <f t="shared" si="223"/>
        <v>7.6680197526955842</v>
      </c>
      <c r="T197" s="11">
        <f t="shared" si="299"/>
        <v>177328</v>
      </c>
      <c r="U197" s="156"/>
    </row>
    <row r="198" spans="1:21" s="9" customFormat="1" ht="56.25" customHeight="1" outlineLevel="1" x14ac:dyDescent="0.25">
      <c r="A198" s="31"/>
      <c r="B198" s="34" t="s">
        <v>546</v>
      </c>
      <c r="C198" s="14">
        <f t="shared" ref="C198:C246" si="300">SUM(D198:F198)</f>
        <v>32744.200000000004</v>
      </c>
      <c r="D198" s="14">
        <f>SUM(D199:D201)</f>
        <v>32744.200000000004</v>
      </c>
      <c r="E198" s="14">
        <f t="shared" ref="E198:F198" si="301">SUM(E199:E201)</f>
        <v>0</v>
      </c>
      <c r="F198" s="14">
        <f t="shared" si="301"/>
        <v>0</v>
      </c>
      <c r="G198" s="14">
        <f>SUM(G199:G201)</f>
        <v>0</v>
      </c>
      <c r="H198" s="14">
        <f t="shared" ref="H198:H247" si="302">SUM(I198:K198)</f>
        <v>5239.3999999999996</v>
      </c>
      <c r="I198" s="14">
        <f>SUM(I199:I201)</f>
        <v>5239.3999999999996</v>
      </c>
      <c r="J198" s="14">
        <f t="shared" ref="J198:K198" si="303">SUM(J199:J201)</f>
        <v>0</v>
      </c>
      <c r="K198" s="14">
        <f t="shared" si="303"/>
        <v>0</v>
      </c>
      <c r="L198" s="14">
        <f>SUM(L199:L201)</f>
        <v>0</v>
      </c>
      <c r="M198" s="14">
        <f t="shared" si="220"/>
        <v>16.00100170411859</v>
      </c>
      <c r="N198" s="14">
        <f t="shared" si="296"/>
        <v>27504.800000000003</v>
      </c>
      <c r="O198" s="14">
        <f t="shared" si="221"/>
        <v>16.00100170411859</v>
      </c>
      <c r="P198" s="14">
        <f t="shared" si="297"/>
        <v>27504.800000000003</v>
      </c>
      <c r="Q198" s="14" t="str">
        <f t="shared" si="222"/>
        <v>-</v>
      </c>
      <c r="R198" s="14">
        <f t="shared" si="298"/>
        <v>0</v>
      </c>
      <c r="S198" s="14" t="str">
        <f t="shared" si="223"/>
        <v>-</v>
      </c>
      <c r="T198" s="14">
        <f t="shared" si="299"/>
        <v>0</v>
      </c>
      <c r="U198" s="159"/>
    </row>
    <row r="199" spans="1:21" s="9" customFormat="1" ht="39" customHeight="1" outlineLevel="2" x14ac:dyDescent="0.25">
      <c r="A199" s="158"/>
      <c r="B199" s="36" t="s">
        <v>547</v>
      </c>
      <c r="C199" s="11">
        <f t="shared" si="300"/>
        <v>19813.400000000001</v>
      </c>
      <c r="D199" s="11">
        <v>19813.400000000001</v>
      </c>
      <c r="E199" s="11">
        <v>0</v>
      </c>
      <c r="F199" s="11">
        <v>0</v>
      </c>
      <c r="G199" s="11">
        <v>0</v>
      </c>
      <c r="H199" s="11">
        <f t="shared" si="302"/>
        <v>1790.1</v>
      </c>
      <c r="I199" s="11">
        <v>1790.1</v>
      </c>
      <c r="J199" s="11">
        <v>0</v>
      </c>
      <c r="K199" s="11">
        <v>0</v>
      </c>
      <c r="L199" s="11">
        <v>0</v>
      </c>
      <c r="M199" s="11">
        <f t="shared" si="220"/>
        <v>9.0347946339346095</v>
      </c>
      <c r="N199" s="11">
        <f t="shared" si="296"/>
        <v>18023.300000000003</v>
      </c>
      <c r="O199" s="11">
        <f t="shared" si="221"/>
        <v>9.0347946339346095</v>
      </c>
      <c r="P199" s="11">
        <f t="shared" si="297"/>
        <v>18023.300000000003</v>
      </c>
      <c r="Q199" s="11" t="str">
        <f t="shared" si="222"/>
        <v>-</v>
      </c>
      <c r="R199" s="11">
        <f t="shared" si="298"/>
        <v>0</v>
      </c>
      <c r="S199" s="11" t="str">
        <f>IFERROR(#REF!/#REF!*100,"-")</f>
        <v>-</v>
      </c>
      <c r="T199" s="11">
        <f t="shared" si="299"/>
        <v>0</v>
      </c>
      <c r="U199" s="157" t="s">
        <v>548</v>
      </c>
    </row>
    <row r="200" spans="1:21" s="9" customFormat="1" ht="68.25" customHeight="1" outlineLevel="2" x14ac:dyDescent="0.25">
      <c r="A200" s="158"/>
      <c r="B200" s="36" t="s">
        <v>549</v>
      </c>
      <c r="C200" s="11">
        <f t="shared" si="300"/>
        <v>9902.4</v>
      </c>
      <c r="D200" s="11">
        <v>9902.4</v>
      </c>
      <c r="E200" s="11">
        <v>0</v>
      </c>
      <c r="F200" s="11">
        <v>0</v>
      </c>
      <c r="G200" s="11">
        <v>0</v>
      </c>
      <c r="H200" s="11">
        <f t="shared" si="302"/>
        <v>3214.8</v>
      </c>
      <c r="I200" s="11">
        <v>3214.8</v>
      </c>
      <c r="J200" s="11">
        <v>0</v>
      </c>
      <c r="K200" s="11">
        <v>0</v>
      </c>
      <c r="L200" s="11">
        <v>0</v>
      </c>
      <c r="M200" s="11">
        <f t="shared" si="220"/>
        <v>32.464857004362578</v>
      </c>
      <c r="N200" s="11">
        <f t="shared" si="296"/>
        <v>6687.5999999999995</v>
      </c>
      <c r="O200" s="11">
        <f t="shared" si="221"/>
        <v>32.464857004362578</v>
      </c>
      <c r="P200" s="11">
        <f t="shared" si="297"/>
        <v>6687.5999999999995</v>
      </c>
      <c r="Q200" s="11" t="str">
        <f t="shared" si="222"/>
        <v>-</v>
      </c>
      <c r="R200" s="11">
        <f t="shared" si="298"/>
        <v>0</v>
      </c>
      <c r="S200" s="11" t="str">
        <f t="shared" si="223"/>
        <v>-</v>
      </c>
      <c r="T200" s="11">
        <f t="shared" si="299"/>
        <v>0</v>
      </c>
      <c r="U200" s="157" t="s">
        <v>548</v>
      </c>
    </row>
    <row r="201" spans="1:21" s="9" customFormat="1" ht="56.25" customHeight="1" outlineLevel="2" x14ac:dyDescent="0.25">
      <c r="A201" s="158"/>
      <c r="B201" s="36" t="s">
        <v>550</v>
      </c>
      <c r="C201" s="11">
        <f t="shared" si="300"/>
        <v>3028.4</v>
      </c>
      <c r="D201" s="11">
        <v>3028.4</v>
      </c>
      <c r="E201" s="11">
        <v>0</v>
      </c>
      <c r="F201" s="11">
        <v>0</v>
      </c>
      <c r="G201" s="11">
        <v>0</v>
      </c>
      <c r="H201" s="11">
        <f t="shared" si="302"/>
        <v>234.5</v>
      </c>
      <c r="I201" s="11">
        <v>234.5</v>
      </c>
      <c r="J201" s="11">
        <v>0</v>
      </c>
      <c r="K201" s="11">
        <v>0</v>
      </c>
      <c r="L201" s="11">
        <v>0</v>
      </c>
      <c r="M201" s="11">
        <f t="shared" si="220"/>
        <v>7.7433628318584065</v>
      </c>
      <c r="N201" s="11">
        <f t="shared" si="296"/>
        <v>2793.9</v>
      </c>
      <c r="O201" s="11">
        <f t="shared" si="221"/>
        <v>7.7433628318584065</v>
      </c>
      <c r="P201" s="11">
        <f t="shared" si="297"/>
        <v>2793.9</v>
      </c>
      <c r="Q201" s="11" t="str">
        <f t="shared" si="222"/>
        <v>-</v>
      </c>
      <c r="R201" s="11">
        <f t="shared" si="298"/>
        <v>0</v>
      </c>
      <c r="S201" s="11" t="str">
        <f>IFERROR(#REF!/F201*100,"-")</f>
        <v>-</v>
      </c>
      <c r="T201" s="11">
        <f t="shared" si="299"/>
        <v>0</v>
      </c>
      <c r="U201" s="157" t="s">
        <v>548</v>
      </c>
    </row>
    <row r="202" spans="1:21" s="4" customFormat="1" ht="73.5" customHeight="1" x14ac:dyDescent="0.25">
      <c r="A202" s="12">
        <v>13</v>
      </c>
      <c r="B202" s="1" t="s">
        <v>293</v>
      </c>
      <c r="C202" s="2">
        <f t="shared" si="300"/>
        <v>2503.2000000000003</v>
      </c>
      <c r="D202" s="55">
        <f>D203</f>
        <v>2302.4</v>
      </c>
      <c r="E202" s="55">
        <f>E203</f>
        <v>200.8</v>
      </c>
      <c r="F202" s="55">
        <f>SUM(F203:F209)</f>
        <v>0</v>
      </c>
      <c r="G202" s="55">
        <f>SUM(G203:G209)</f>
        <v>0</v>
      </c>
      <c r="H202" s="2">
        <f t="shared" si="302"/>
        <v>36.5</v>
      </c>
      <c r="I202" s="55">
        <f>I203</f>
        <v>11</v>
      </c>
      <c r="J202" s="55">
        <f t="shared" ref="J202:K202" si="304">J203</f>
        <v>25.5</v>
      </c>
      <c r="K202" s="55">
        <f t="shared" si="304"/>
        <v>0</v>
      </c>
      <c r="L202" s="55">
        <f>SUM(L203:L209)</f>
        <v>0</v>
      </c>
      <c r="M202" s="2">
        <f t="shared" si="220"/>
        <v>1.458133589006072</v>
      </c>
      <c r="N202" s="2">
        <f t="shared" si="296"/>
        <v>2466.7000000000003</v>
      </c>
      <c r="O202" s="2">
        <f t="shared" si="221"/>
        <v>0.47776233495482973</v>
      </c>
      <c r="P202" s="2">
        <f t="shared" si="297"/>
        <v>2291.4</v>
      </c>
      <c r="Q202" s="2">
        <f t="shared" si="222"/>
        <v>12.699203187250996</v>
      </c>
      <c r="R202" s="2">
        <f t="shared" si="298"/>
        <v>175.3</v>
      </c>
      <c r="S202" s="2" t="str">
        <f t="shared" si="223"/>
        <v>-</v>
      </c>
      <c r="T202" s="2">
        <f t="shared" si="299"/>
        <v>0</v>
      </c>
      <c r="U202" s="68" t="s">
        <v>850</v>
      </c>
    </row>
    <row r="203" spans="1:21" s="9" customFormat="1" ht="63.75" outlineLevel="1" x14ac:dyDescent="0.25">
      <c r="A203" s="40"/>
      <c r="B203" s="33" t="s">
        <v>449</v>
      </c>
      <c r="C203" s="11">
        <f>SUM(D203:F203)</f>
        <v>2503.2000000000003</v>
      </c>
      <c r="D203" s="52">
        <f>SUM(D204:D209)</f>
        <v>2302.4</v>
      </c>
      <c r="E203" s="52">
        <f t="shared" ref="E203:G203" si="305">SUM(E204:E209)</f>
        <v>200.8</v>
      </c>
      <c r="F203" s="52">
        <f t="shared" si="305"/>
        <v>0</v>
      </c>
      <c r="G203" s="52">
        <f t="shared" si="305"/>
        <v>0</v>
      </c>
      <c r="H203" s="11">
        <f t="shared" si="302"/>
        <v>36.5</v>
      </c>
      <c r="I203" s="52">
        <f>SUM(I204:I209)</f>
        <v>11</v>
      </c>
      <c r="J203" s="52">
        <f t="shared" ref="J203:K203" si="306">SUM(J204:J209)</f>
        <v>25.5</v>
      </c>
      <c r="K203" s="52">
        <f t="shared" si="306"/>
        <v>0</v>
      </c>
      <c r="L203" s="52">
        <v>0</v>
      </c>
      <c r="M203" s="11">
        <f t="shared" si="220"/>
        <v>1.458133589006072</v>
      </c>
      <c r="N203" s="11">
        <f t="shared" si="296"/>
        <v>2466.7000000000003</v>
      </c>
      <c r="O203" s="11">
        <f t="shared" si="221"/>
        <v>0.47776233495482973</v>
      </c>
      <c r="P203" s="11">
        <f t="shared" si="297"/>
        <v>2291.4</v>
      </c>
      <c r="Q203" s="11">
        <f t="shared" si="222"/>
        <v>12.699203187250996</v>
      </c>
      <c r="R203" s="11">
        <f t="shared" si="298"/>
        <v>175.3</v>
      </c>
      <c r="S203" s="11" t="str">
        <f t="shared" si="223"/>
        <v>-</v>
      </c>
      <c r="T203" s="11">
        <f t="shared" si="299"/>
        <v>0</v>
      </c>
      <c r="U203" s="32"/>
    </row>
    <row r="204" spans="1:21" s="9" customFormat="1" ht="67.5" customHeight="1" outlineLevel="1" x14ac:dyDescent="0.25">
      <c r="A204" s="40"/>
      <c r="B204" s="33" t="s">
        <v>450</v>
      </c>
      <c r="C204" s="11">
        <f t="shared" si="300"/>
        <v>75</v>
      </c>
      <c r="D204" s="52">
        <v>75</v>
      </c>
      <c r="E204" s="52">
        <v>0</v>
      </c>
      <c r="F204" s="52">
        <v>0</v>
      </c>
      <c r="G204" s="52">
        <v>0</v>
      </c>
      <c r="H204" s="11">
        <f t="shared" si="302"/>
        <v>0</v>
      </c>
      <c r="I204" s="52">
        <v>0</v>
      </c>
      <c r="J204" s="52">
        <v>0</v>
      </c>
      <c r="K204" s="52">
        <v>0</v>
      </c>
      <c r="L204" s="52">
        <v>0</v>
      </c>
      <c r="M204" s="11">
        <f t="shared" si="220"/>
        <v>0</v>
      </c>
      <c r="N204" s="11">
        <f t="shared" si="296"/>
        <v>75</v>
      </c>
      <c r="O204" s="11">
        <f t="shared" si="221"/>
        <v>0</v>
      </c>
      <c r="P204" s="11">
        <f t="shared" si="297"/>
        <v>75</v>
      </c>
      <c r="Q204" s="11" t="str">
        <f t="shared" si="222"/>
        <v>-</v>
      </c>
      <c r="R204" s="11">
        <f t="shared" si="298"/>
        <v>0</v>
      </c>
      <c r="S204" s="11" t="str">
        <f t="shared" si="223"/>
        <v>-</v>
      </c>
      <c r="T204" s="11">
        <f t="shared" si="299"/>
        <v>0</v>
      </c>
      <c r="U204" s="32"/>
    </row>
    <row r="205" spans="1:21" s="9" customFormat="1" ht="38.25" outlineLevel="1" x14ac:dyDescent="0.25">
      <c r="A205" s="40"/>
      <c r="B205" s="33" t="s">
        <v>451</v>
      </c>
      <c r="C205" s="11">
        <f t="shared" si="300"/>
        <v>1365</v>
      </c>
      <c r="D205" s="52">
        <v>1365</v>
      </c>
      <c r="E205" s="52">
        <v>0</v>
      </c>
      <c r="F205" s="52">
        <v>0</v>
      </c>
      <c r="G205" s="52">
        <v>0</v>
      </c>
      <c r="H205" s="11">
        <f t="shared" si="302"/>
        <v>0</v>
      </c>
      <c r="I205" s="52">
        <v>0</v>
      </c>
      <c r="J205" s="52">
        <v>0</v>
      </c>
      <c r="K205" s="52">
        <v>0</v>
      </c>
      <c r="L205" s="52">
        <v>0</v>
      </c>
      <c r="M205" s="11">
        <f t="shared" si="220"/>
        <v>0</v>
      </c>
      <c r="N205" s="11">
        <f t="shared" si="296"/>
        <v>1365</v>
      </c>
      <c r="O205" s="11">
        <f t="shared" si="221"/>
        <v>0</v>
      </c>
      <c r="P205" s="11">
        <f t="shared" si="297"/>
        <v>1365</v>
      </c>
      <c r="Q205" s="11" t="str">
        <f t="shared" si="222"/>
        <v>-</v>
      </c>
      <c r="R205" s="11">
        <f t="shared" si="298"/>
        <v>0</v>
      </c>
      <c r="S205" s="11" t="str">
        <f t="shared" si="223"/>
        <v>-</v>
      </c>
      <c r="T205" s="11">
        <f t="shared" si="299"/>
        <v>0</v>
      </c>
      <c r="U205" s="32"/>
    </row>
    <row r="206" spans="1:21" s="9" customFormat="1" ht="51" outlineLevel="1" x14ac:dyDescent="0.25">
      <c r="A206" s="40"/>
      <c r="B206" s="33" t="s">
        <v>452</v>
      </c>
      <c r="C206" s="11">
        <f t="shared" si="300"/>
        <v>172.6</v>
      </c>
      <c r="D206" s="52">
        <v>51.8</v>
      </c>
      <c r="E206" s="52">
        <v>120.8</v>
      </c>
      <c r="F206" s="52">
        <v>0</v>
      </c>
      <c r="G206" s="52">
        <v>0</v>
      </c>
      <c r="H206" s="11">
        <f t="shared" si="302"/>
        <v>36.5</v>
      </c>
      <c r="I206" s="52">
        <v>11</v>
      </c>
      <c r="J206" s="52">
        <v>25.5</v>
      </c>
      <c r="K206" s="52">
        <v>0</v>
      </c>
      <c r="L206" s="52">
        <v>0</v>
      </c>
      <c r="M206" s="11">
        <f t="shared" si="220"/>
        <v>21.147161066048668</v>
      </c>
      <c r="N206" s="11">
        <f t="shared" si="296"/>
        <v>136.1</v>
      </c>
      <c r="O206" s="11">
        <f t="shared" si="221"/>
        <v>21.235521235521237</v>
      </c>
      <c r="P206" s="11">
        <f t="shared" si="297"/>
        <v>40.799999999999997</v>
      </c>
      <c r="Q206" s="11">
        <f t="shared" si="222"/>
        <v>21.109271523178808</v>
      </c>
      <c r="R206" s="11">
        <f t="shared" si="298"/>
        <v>95.3</v>
      </c>
      <c r="S206" s="11" t="str">
        <f t="shared" si="223"/>
        <v>-</v>
      </c>
      <c r="T206" s="11">
        <f t="shared" si="299"/>
        <v>0</v>
      </c>
      <c r="U206" s="32"/>
    </row>
    <row r="207" spans="1:21" s="9" customFormat="1" ht="102" outlineLevel="1" x14ac:dyDescent="0.25">
      <c r="A207" s="40"/>
      <c r="B207" s="33" t="s">
        <v>453</v>
      </c>
      <c r="C207" s="11">
        <f t="shared" si="300"/>
        <v>780</v>
      </c>
      <c r="D207" s="52">
        <v>700</v>
      </c>
      <c r="E207" s="52">
        <v>80</v>
      </c>
      <c r="F207" s="52">
        <v>0</v>
      </c>
      <c r="G207" s="52">
        <v>0</v>
      </c>
      <c r="H207" s="11">
        <f t="shared" si="302"/>
        <v>0</v>
      </c>
      <c r="I207" s="52">
        <v>0</v>
      </c>
      <c r="J207" s="52">
        <v>0</v>
      </c>
      <c r="K207" s="52">
        <v>0</v>
      </c>
      <c r="L207" s="52">
        <v>0</v>
      </c>
      <c r="M207" s="11">
        <f t="shared" si="220"/>
        <v>0</v>
      </c>
      <c r="N207" s="11">
        <f t="shared" si="296"/>
        <v>780</v>
      </c>
      <c r="O207" s="11">
        <f t="shared" si="221"/>
        <v>0</v>
      </c>
      <c r="P207" s="11">
        <f t="shared" si="297"/>
        <v>700</v>
      </c>
      <c r="Q207" s="11">
        <f t="shared" si="222"/>
        <v>0</v>
      </c>
      <c r="R207" s="11">
        <f t="shared" si="298"/>
        <v>80</v>
      </c>
      <c r="S207" s="11" t="str">
        <f t="shared" si="223"/>
        <v>-</v>
      </c>
      <c r="T207" s="11">
        <f t="shared" si="299"/>
        <v>0</v>
      </c>
      <c r="U207" s="32"/>
    </row>
    <row r="208" spans="1:21" s="9" customFormat="1" ht="45" customHeight="1" outlineLevel="1" x14ac:dyDescent="0.25">
      <c r="A208" s="40"/>
      <c r="B208" s="33" t="s">
        <v>47</v>
      </c>
      <c r="C208" s="11">
        <f t="shared" ref="C208" si="307">SUM(D208:F208)</f>
        <v>90.6</v>
      </c>
      <c r="D208" s="52">
        <v>90.6</v>
      </c>
      <c r="E208" s="52">
        <v>0</v>
      </c>
      <c r="F208" s="52">
        <v>0</v>
      </c>
      <c r="G208" s="52">
        <v>0</v>
      </c>
      <c r="H208" s="11">
        <f t="shared" ref="H208" si="308">SUM(I208:K208)</f>
        <v>0</v>
      </c>
      <c r="I208" s="52">
        <v>0</v>
      </c>
      <c r="J208" s="52">
        <v>0</v>
      </c>
      <c r="K208" s="52">
        <v>0</v>
      </c>
      <c r="L208" s="52">
        <v>0</v>
      </c>
      <c r="M208" s="11">
        <f t="shared" ref="M208" si="309">IFERROR(H208/C208*100,"-")</f>
        <v>0</v>
      </c>
      <c r="N208" s="11">
        <f t="shared" ref="N208" si="310">C208-H208</f>
        <v>90.6</v>
      </c>
      <c r="O208" s="11">
        <f t="shared" ref="O208" si="311">IFERROR(I208/D208*100,"-")</f>
        <v>0</v>
      </c>
      <c r="P208" s="11">
        <f t="shared" ref="P208" si="312">D208-I208</f>
        <v>90.6</v>
      </c>
      <c r="Q208" s="11" t="str">
        <f t="shared" ref="Q208" si="313">IFERROR(J208/E208*100,"-")</f>
        <v>-</v>
      </c>
      <c r="R208" s="11">
        <f t="shared" ref="R208" si="314">E208-J208</f>
        <v>0</v>
      </c>
      <c r="S208" s="11" t="str">
        <f t="shared" ref="S208" si="315">IFERROR(K208/F208*100,"-")</f>
        <v>-</v>
      </c>
      <c r="T208" s="11">
        <f t="shared" ref="T208" si="316">F208-K208</f>
        <v>0</v>
      </c>
      <c r="U208" s="32"/>
    </row>
    <row r="209" spans="1:21" s="9" customFormat="1" ht="38.25" outlineLevel="1" x14ac:dyDescent="0.25">
      <c r="A209" s="40"/>
      <c r="B209" s="33" t="s">
        <v>454</v>
      </c>
      <c r="C209" s="11">
        <f t="shared" si="300"/>
        <v>20</v>
      </c>
      <c r="D209" s="52">
        <v>20</v>
      </c>
      <c r="E209" s="52">
        <v>0</v>
      </c>
      <c r="F209" s="52">
        <v>0</v>
      </c>
      <c r="G209" s="52">
        <v>0</v>
      </c>
      <c r="H209" s="11">
        <f t="shared" si="302"/>
        <v>0</v>
      </c>
      <c r="I209" s="52">
        <v>0</v>
      </c>
      <c r="J209" s="52">
        <v>0</v>
      </c>
      <c r="K209" s="52">
        <v>0</v>
      </c>
      <c r="L209" s="52">
        <v>0</v>
      </c>
      <c r="M209" s="11">
        <f t="shared" si="220"/>
        <v>0</v>
      </c>
      <c r="N209" s="11">
        <f t="shared" si="296"/>
        <v>20</v>
      </c>
      <c r="O209" s="11">
        <f t="shared" si="221"/>
        <v>0</v>
      </c>
      <c r="P209" s="11">
        <f t="shared" si="297"/>
        <v>20</v>
      </c>
      <c r="Q209" s="11" t="str">
        <f t="shared" si="222"/>
        <v>-</v>
      </c>
      <c r="R209" s="11">
        <f t="shared" si="298"/>
        <v>0</v>
      </c>
      <c r="S209" s="11" t="str">
        <f t="shared" si="223"/>
        <v>-</v>
      </c>
      <c r="T209" s="11">
        <f t="shared" si="299"/>
        <v>0</v>
      </c>
      <c r="U209" s="32"/>
    </row>
    <row r="210" spans="1:21" s="4" customFormat="1" ht="74.25" customHeight="1" x14ac:dyDescent="0.25">
      <c r="A210" s="12">
        <v>14</v>
      </c>
      <c r="B210" s="1" t="s">
        <v>48</v>
      </c>
      <c r="C210" s="2">
        <f t="shared" si="300"/>
        <v>15381.5</v>
      </c>
      <c r="D210" s="2">
        <f>D211+D214</f>
        <v>15381.5</v>
      </c>
      <c r="E210" s="2">
        <f>E211+E214</f>
        <v>0</v>
      </c>
      <c r="F210" s="2">
        <f>F211+F214</f>
        <v>0</v>
      </c>
      <c r="G210" s="2">
        <f>G211+G214</f>
        <v>0</v>
      </c>
      <c r="H210" s="2">
        <f t="shared" si="302"/>
        <v>2186.6999999999998</v>
      </c>
      <c r="I210" s="2">
        <f>I211+I214</f>
        <v>2186.6999999999998</v>
      </c>
      <c r="J210" s="2">
        <f>J211+J214</f>
        <v>0</v>
      </c>
      <c r="K210" s="2">
        <f>K211+K214</f>
        <v>0</v>
      </c>
      <c r="L210" s="2">
        <f>L211+L214</f>
        <v>0</v>
      </c>
      <c r="M210" s="2">
        <f>IFERROR(H210/C210*100,"-")</f>
        <v>14.216428826837433</v>
      </c>
      <c r="N210" s="2">
        <f t="shared" si="296"/>
        <v>13194.8</v>
      </c>
      <c r="O210" s="2">
        <f t="shared" si="221"/>
        <v>14.216428826837433</v>
      </c>
      <c r="P210" s="2">
        <f t="shared" si="297"/>
        <v>13194.8</v>
      </c>
      <c r="Q210" s="2" t="str">
        <f t="shared" si="222"/>
        <v>-</v>
      </c>
      <c r="R210" s="2">
        <f t="shared" si="298"/>
        <v>0</v>
      </c>
      <c r="S210" s="2" t="str">
        <f t="shared" si="223"/>
        <v>-</v>
      </c>
      <c r="T210" s="2">
        <f t="shared" si="299"/>
        <v>0</v>
      </c>
      <c r="U210" s="68"/>
    </row>
    <row r="211" spans="1:21" s="19" customFormat="1" ht="25.5" outlineLevel="1" x14ac:dyDescent="0.25">
      <c r="A211" s="31"/>
      <c r="B211" s="34" t="s">
        <v>421</v>
      </c>
      <c r="C211" s="14">
        <f>SUM(D211:F211)</f>
        <v>328.2</v>
      </c>
      <c r="D211" s="14">
        <f>D212</f>
        <v>328.2</v>
      </c>
      <c r="E211" s="14">
        <f t="shared" ref="E211:F211" si="317">E212</f>
        <v>0</v>
      </c>
      <c r="F211" s="14">
        <f t="shared" si="317"/>
        <v>0</v>
      </c>
      <c r="G211" s="14">
        <v>0</v>
      </c>
      <c r="H211" s="14">
        <f>SUM(I211:K211)</f>
        <v>0</v>
      </c>
      <c r="I211" s="14">
        <f>I212</f>
        <v>0</v>
      </c>
      <c r="J211" s="14">
        <f t="shared" ref="J211:K211" si="318">J212</f>
        <v>0</v>
      </c>
      <c r="K211" s="14">
        <f t="shared" si="318"/>
        <v>0</v>
      </c>
      <c r="L211" s="14">
        <v>0</v>
      </c>
      <c r="M211" s="14">
        <f t="shared" ref="M211" si="319">IFERROR(H211/C211*100,"-")</f>
        <v>0</v>
      </c>
      <c r="N211" s="14">
        <f t="shared" ref="N211" si="320">C211-H211</f>
        <v>328.2</v>
      </c>
      <c r="O211" s="14">
        <f t="shared" ref="O211" si="321">IFERROR(I211/D211*100,"-")</f>
        <v>0</v>
      </c>
      <c r="P211" s="14">
        <f>D211-I211</f>
        <v>328.2</v>
      </c>
      <c r="Q211" s="14" t="str">
        <f t="shared" ref="Q211" si="322">IFERROR(J211/E211*100,"-")</f>
        <v>-</v>
      </c>
      <c r="R211" s="14">
        <f t="shared" ref="R211" si="323">E211-J211</f>
        <v>0</v>
      </c>
      <c r="S211" s="14" t="str">
        <f>IFERROR(K211/F211*100,"-")</f>
        <v>-</v>
      </c>
      <c r="T211" s="14">
        <f>F211-K211</f>
        <v>0</v>
      </c>
      <c r="U211" s="124"/>
    </row>
    <row r="212" spans="1:21" s="9" customFormat="1" ht="51" outlineLevel="2" x14ac:dyDescent="0.25">
      <c r="A212" s="56"/>
      <c r="B212" s="115" t="s">
        <v>428</v>
      </c>
      <c r="C212" s="11">
        <f t="shared" ref="C212:C213" si="324">SUM(D212:F212)</f>
        <v>328.2</v>
      </c>
      <c r="D212" s="11">
        <f>D213</f>
        <v>328.2</v>
      </c>
      <c r="E212" s="11">
        <f t="shared" ref="E212:F212" si="325">E213</f>
        <v>0</v>
      </c>
      <c r="F212" s="11">
        <f t="shared" si="325"/>
        <v>0</v>
      </c>
      <c r="G212" s="11"/>
      <c r="H212" s="11">
        <f>SUM(I212:K212)</f>
        <v>0</v>
      </c>
      <c r="I212" s="11">
        <f>I213</f>
        <v>0</v>
      </c>
      <c r="J212" s="11">
        <f t="shared" ref="J212:K212" si="326">J213</f>
        <v>0</v>
      </c>
      <c r="K212" s="11">
        <f t="shared" si="326"/>
        <v>0</v>
      </c>
      <c r="L212" s="11"/>
      <c r="M212" s="11">
        <f t="shared" ref="M212:M213" si="327">IFERROR(H212/C212*100,"-")</f>
        <v>0</v>
      </c>
      <c r="N212" s="11">
        <f t="shared" ref="N212:N213" si="328">C212-H212</f>
        <v>328.2</v>
      </c>
      <c r="O212" s="11">
        <f t="shared" ref="O212:O213" si="329">IFERROR(I212/D212*100,"-")</f>
        <v>0</v>
      </c>
      <c r="P212" s="11">
        <f t="shared" ref="P212:P213" si="330">D212-I212</f>
        <v>328.2</v>
      </c>
      <c r="Q212" s="11" t="str">
        <f t="shared" ref="Q212:Q213" si="331">IFERROR(J212/E212*100,"-")</f>
        <v>-</v>
      </c>
      <c r="R212" s="11">
        <f t="shared" ref="R212:R213" si="332">E212-J212</f>
        <v>0</v>
      </c>
      <c r="S212" s="11" t="str">
        <f t="shared" ref="S212:S213" si="333">IFERROR(K212/F212*100,"-")</f>
        <v>-</v>
      </c>
      <c r="T212" s="11">
        <f t="shared" ref="T212:T213" si="334">F212-K212</f>
        <v>0</v>
      </c>
      <c r="U212" s="32"/>
    </row>
    <row r="213" spans="1:21" s="9" customFormat="1" ht="25.5" outlineLevel="2" x14ac:dyDescent="0.25">
      <c r="A213" s="56"/>
      <c r="B213" s="33" t="s">
        <v>422</v>
      </c>
      <c r="C213" s="11">
        <f t="shared" si="324"/>
        <v>328.2</v>
      </c>
      <c r="D213" s="11">
        <v>328.2</v>
      </c>
      <c r="E213" s="11"/>
      <c r="F213" s="11"/>
      <c r="G213" s="11"/>
      <c r="H213" s="11">
        <f t="shared" ref="H213" si="335">SUM(I213:K213)</f>
        <v>0</v>
      </c>
      <c r="I213" s="11">
        <v>0</v>
      </c>
      <c r="J213" s="11"/>
      <c r="K213" s="11"/>
      <c r="L213" s="11"/>
      <c r="M213" s="11">
        <f t="shared" si="327"/>
        <v>0</v>
      </c>
      <c r="N213" s="11">
        <f t="shared" si="328"/>
        <v>328.2</v>
      </c>
      <c r="O213" s="11">
        <f t="shared" si="329"/>
        <v>0</v>
      </c>
      <c r="P213" s="11">
        <f t="shared" si="330"/>
        <v>328.2</v>
      </c>
      <c r="Q213" s="11" t="str">
        <f t="shared" si="331"/>
        <v>-</v>
      </c>
      <c r="R213" s="11">
        <f t="shared" si="332"/>
        <v>0</v>
      </c>
      <c r="S213" s="11" t="str">
        <f t="shared" si="333"/>
        <v>-</v>
      </c>
      <c r="T213" s="11">
        <f t="shared" si="334"/>
        <v>0</v>
      </c>
      <c r="U213" s="32"/>
    </row>
    <row r="214" spans="1:21" s="9" customFormat="1" ht="83.25" customHeight="1" outlineLevel="1" x14ac:dyDescent="0.25">
      <c r="A214" s="31"/>
      <c r="B214" s="34" t="s">
        <v>49</v>
      </c>
      <c r="C214" s="14">
        <f t="shared" si="300"/>
        <v>15053.3</v>
      </c>
      <c r="D214" s="14">
        <f>SUM(D215:D219)</f>
        <v>15053.3</v>
      </c>
      <c r="E214" s="14">
        <f>SUM(E215:E219)</f>
        <v>0</v>
      </c>
      <c r="F214" s="14">
        <f>SUM(F215:F219)</f>
        <v>0</v>
      </c>
      <c r="G214" s="14">
        <f>SUM(G215:G219)</f>
        <v>0</v>
      </c>
      <c r="H214" s="14">
        <f t="shared" si="302"/>
        <v>2186.6999999999998</v>
      </c>
      <c r="I214" s="14">
        <f>SUM(I215:I219)</f>
        <v>2186.6999999999998</v>
      </c>
      <c r="J214" s="14">
        <f>SUM(J215:J219)</f>
        <v>0</v>
      </c>
      <c r="K214" s="14">
        <f>SUM(K215:K219)</f>
        <v>0</v>
      </c>
      <c r="L214" s="14">
        <f>SUM(L215:L219)</f>
        <v>0</v>
      </c>
      <c r="M214" s="14">
        <f t="shared" si="220"/>
        <v>14.526382919359873</v>
      </c>
      <c r="N214" s="14">
        <f t="shared" si="296"/>
        <v>12866.599999999999</v>
      </c>
      <c r="O214" s="14">
        <f t="shared" si="221"/>
        <v>14.526382919359873</v>
      </c>
      <c r="P214" s="14">
        <f t="shared" si="297"/>
        <v>12866.599999999999</v>
      </c>
      <c r="Q214" s="14" t="str">
        <f t="shared" si="222"/>
        <v>-</v>
      </c>
      <c r="R214" s="14">
        <f t="shared" si="298"/>
        <v>0</v>
      </c>
      <c r="S214" s="14" t="str">
        <f t="shared" si="223"/>
        <v>-</v>
      </c>
      <c r="T214" s="14">
        <f t="shared" si="299"/>
        <v>0</v>
      </c>
      <c r="U214" s="32"/>
    </row>
    <row r="215" spans="1:21" s="9" customFormat="1" ht="63.75" outlineLevel="2" x14ac:dyDescent="0.25">
      <c r="A215" s="57"/>
      <c r="B215" s="115" t="s">
        <v>427</v>
      </c>
      <c r="C215" s="11">
        <f t="shared" si="300"/>
        <v>132.1</v>
      </c>
      <c r="D215" s="11">
        <v>132.1</v>
      </c>
      <c r="E215" s="11">
        <v>0</v>
      </c>
      <c r="F215" s="11">
        <v>0</v>
      </c>
      <c r="G215" s="11">
        <v>0</v>
      </c>
      <c r="H215" s="11">
        <f t="shared" si="302"/>
        <v>21.1</v>
      </c>
      <c r="I215" s="11">
        <v>21.1</v>
      </c>
      <c r="J215" s="11">
        <v>0</v>
      </c>
      <c r="K215" s="11">
        <v>0</v>
      </c>
      <c r="L215" s="11">
        <v>0</v>
      </c>
      <c r="M215" s="11">
        <f t="shared" si="220"/>
        <v>15.972747918243757</v>
      </c>
      <c r="N215" s="11">
        <f t="shared" si="296"/>
        <v>111</v>
      </c>
      <c r="O215" s="11">
        <f t="shared" si="221"/>
        <v>15.972747918243757</v>
      </c>
      <c r="P215" s="11">
        <f t="shared" si="297"/>
        <v>111</v>
      </c>
      <c r="Q215" s="11" t="str">
        <f t="shared" si="222"/>
        <v>-</v>
      </c>
      <c r="R215" s="11">
        <f t="shared" si="298"/>
        <v>0</v>
      </c>
      <c r="S215" s="11" t="str">
        <f t="shared" si="223"/>
        <v>-</v>
      </c>
      <c r="T215" s="11">
        <f t="shared" si="299"/>
        <v>0</v>
      </c>
      <c r="U215" s="32"/>
    </row>
    <row r="216" spans="1:21" s="9" customFormat="1" ht="90" outlineLevel="2" x14ac:dyDescent="0.25">
      <c r="A216" s="57"/>
      <c r="B216" s="115" t="s">
        <v>426</v>
      </c>
      <c r="C216" s="11">
        <f t="shared" si="300"/>
        <v>603.70000000000005</v>
      </c>
      <c r="D216" s="11">
        <v>603.70000000000005</v>
      </c>
      <c r="E216" s="11">
        <v>0</v>
      </c>
      <c r="F216" s="11">
        <v>0</v>
      </c>
      <c r="G216" s="11">
        <v>0</v>
      </c>
      <c r="H216" s="11">
        <f t="shared" si="302"/>
        <v>55</v>
      </c>
      <c r="I216" s="11">
        <v>55</v>
      </c>
      <c r="J216" s="11">
        <v>0</v>
      </c>
      <c r="K216" s="11">
        <v>0</v>
      </c>
      <c r="L216" s="11">
        <v>0</v>
      </c>
      <c r="M216" s="11">
        <f t="shared" si="220"/>
        <v>9.1104853404008601</v>
      </c>
      <c r="N216" s="11">
        <f t="shared" si="296"/>
        <v>548.70000000000005</v>
      </c>
      <c r="O216" s="11">
        <f t="shared" si="221"/>
        <v>9.1104853404008601</v>
      </c>
      <c r="P216" s="11">
        <f t="shared" si="297"/>
        <v>548.70000000000005</v>
      </c>
      <c r="Q216" s="11" t="str">
        <f t="shared" si="222"/>
        <v>-</v>
      </c>
      <c r="R216" s="11">
        <f t="shared" si="298"/>
        <v>0</v>
      </c>
      <c r="S216" s="11" t="str">
        <f t="shared" si="223"/>
        <v>-</v>
      </c>
      <c r="T216" s="11">
        <f t="shared" si="299"/>
        <v>0</v>
      </c>
      <c r="U216" s="66" t="s">
        <v>434</v>
      </c>
    </row>
    <row r="217" spans="1:21" s="9" customFormat="1" ht="30" outlineLevel="2" x14ac:dyDescent="0.25">
      <c r="A217" s="37"/>
      <c r="B217" s="115" t="s">
        <v>425</v>
      </c>
      <c r="C217" s="11">
        <f t="shared" si="300"/>
        <v>75.5</v>
      </c>
      <c r="D217" s="11">
        <v>75.5</v>
      </c>
      <c r="E217" s="11">
        <v>0</v>
      </c>
      <c r="F217" s="11">
        <v>0</v>
      </c>
      <c r="G217" s="11">
        <v>0</v>
      </c>
      <c r="H217" s="11">
        <f t="shared" si="302"/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f t="shared" si="220"/>
        <v>0</v>
      </c>
      <c r="N217" s="11">
        <f t="shared" si="296"/>
        <v>75.5</v>
      </c>
      <c r="O217" s="11">
        <f t="shared" si="221"/>
        <v>0</v>
      </c>
      <c r="P217" s="11">
        <f t="shared" si="297"/>
        <v>75.5</v>
      </c>
      <c r="Q217" s="11" t="str">
        <f t="shared" si="222"/>
        <v>-</v>
      </c>
      <c r="R217" s="11">
        <f t="shared" si="298"/>
        <v>0</v>
      </c>
      <c r="S217" s="11" t="str">
        <f t="shared" si="223"/>
        <v>-</v>
      </c>
      <c r="T217" s="11">
        <f t="shared" si="299"/>
        <v>0</v>
      </c>
      <c r="U217" s="32" t="s">
        <v>435</v>
      </c>
    </row>
    <row r="218" spans="1:21" s="9" customFormat="1" ht="38.25" outlineLevel="2" x14ac:dyDescent="0.25">
      <c r="A218" s="57"/>
      <c r="B218" s="115" t="s">
        <v>424</v>
      </c>
      <c r="C218" s="11">
        <f t="shared" si="300"/>
        <v>2985</v>
      </c>
      <c r="D218" s="11">
        <v>2985</v>
      </c>
      <c r="E218" s="11">
        <v>0</v>
      </c>
      <c r="F218" s="11">
        <v>0</v>
      </c>
      <c r="G218" s="11">
        <v>0</v>
      </c>
      <c r="H218" s="11">
        <f t="shared" si="302"/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f t="shared" si="220"/>
        <v>0</v>
      </c>
      <c r="N218" s="11">
        <f t="shared" si="296"/>
        <v>2985</v>
      </c>
      <c r="O218" s="11">
        <f t="shared" si="221"/>
        <v>0</v>
      </c>
      <c r="P218" s="11">
        <f t="shared" si="297"/>
        <v>2985</v>
      </c>
      <c r="Q218" s="11" t="str">
        <f t="shared" si="222"/>
        <v>-</v>
      </c>
      <c r="R218" s="11">
        <f t="shared" si="298"/>
        <v>0</v>
      </c>
      <c r="S218" s="11" t="str">
        <f t="shared" si="223"/>
        <v>-</v>
      </c>
      <c r="T218" s="11">
        <f t="shared" si="299"/>
        <v>0</v>
      </c>
      <c r="U218" s="32"/>
    </row>
    <row r="219" spans="1:21" s="9" customFormat="1" ht="51" outlineLevel="2" x14ac:dyDescent="0.25">
      <c r="A219" s="57"/>
      <c r="B219" s="33" t="s">
        <v>423</v>
      </c>
      <c r="C219" s="11">
        <f t="shared" si="300"/>
        <v>11257</v>
      </c>
      <c r="D219" s="11">
        <v>11257</v>
      </c>
      <c r="E219" s="11">
        <v>0</v>
      </c>
      <c r="F219" s="11">
        <v>0</v>
      </c>
      <c r="G219" s="11">
        <v>0</v>
      </c>
      <c r="H219" s="11">
        <f t="shared" si="302"/>
        <v>2110.6</v>
      </c>
      <c r="I219" s="11">
        <v>2110.6</v>
      </c>
      <c r="J219" s="11">
        <v>0</v>
      </c>
      <c r="K219" s="11">
        <v>0</v>
      </c>
      <c r="L219" s="11">
        <v>0</v>
      </c>
      <c r="M219" s="11">
        <f t="shared" si="220"/>
        <v>18.749222705871901</v>
      </c>
      <c r="N219" s="11">
        <f t="shared" si="296"/>
        <v>9146.4</v>
      </c>
      <c r="O219" s="11">
        <f t="shared" si="221"/>
        <v>18.749222705871901</v>
      </c>
      <c r="P219" s="11">
        <f t="shared" si="297"/>
        <v>9146.4</v>
      </c>
      <c r="Q219" s="11" t="str">
        <f t="shared" si="222"/>
        <v>-</v>
      </c>
      <c r="R219" s="11">
        <f t="shared" si="298"/>
        <v>0</v>
      </c>
      <c r="S219" s="11" t="str">
        <f t="shared" si="223"/>
        <v>-</v>
      </c>
      <c r="T219" s="11">
        <f t="shared" si="299"/>
        <v>0</v>
      </c>
      <c r="U219" s="32"/>
    </row>
    <row r="220" spans="1:21" s="4" customFormat="1" ht="27" x14ac:dyDescent="0.25">
      <c r="A220" s="12">
        <v>15</v>
      </c>
      <c r="B220" s="1" t="s">
        <v>119</v>
      </c>
      <c r="C220" s="2">
        <f t="shared" si="300"/>
        <v>9188</v>
      </c>
      <c r="D220" s="2">
        <f>D221+D225</f>
        <v>5188</v>
      </c>
      <c r="E220" s="2">
        <f t="shared" ref="E220:F220" si="336">E221+E225</f>
        <v>4000</v>
      </c>
      <c r="F220" s="2">
        <f t="shared" si="336"/>
        <v>0</v>
      </c>
      <c r="G220" s="2">
        <f>SUM(G221:G230)</f>
        <v>0</v>
      </c>
      <c r="H220" s="2">
        <f t="shared" si="302"/>
        <v>8.1999999999999993</v>
      </c>
      <c r="I220" s="2">
        <f>I221+I225</f>
        <v>8.1999999999999993</v>
      </c>
      <c r="J220" s="2">
        <f t="shared" ref="J220:K220" si="337">J221+J225</f>
        <v>0</v>
      </c>
      <c r="K220" s="2">
        <f t="shared" si="337"/>
        <v>0</v>
      </c>
      <c r="L220" s="2">
        <f>SUM(L221:L230)</f>
        <v>0</v>
      </c>
      <c r="M220" s="2">
        <f t="shared" si="220"/>
        <v>8.9246843709185897E-2</v>
      </c>
      <c r="N220" s="2">
        <f t="shared" si="296"/>
        <v>9179.7999999999993</v>
      </c>
      <c r="O220" s="2">
        <f t="shared" si="221"/>
        <v>0.15805705474171164</v>
      </c>
      <c r="P220" s="2">
        <f t="shared" si="297"/>
        <v>5179.8</v>
      </c>
      <c r="Q220" s="2">
        <f t="shared" si="222"/>
        <v>0</v>
      </c>
      <c r="R220" s="2">
        <f t="shared" si="298"/>
        <v>4000</v>
      </c>
      <c r="S220" s="2" t="str">
        <f t="shared" si="223"/>
        <v>-</v>
      </c>
      <c r="T220" s="2">
        <f t="shared" si="299"/>
        <v>0</v>
      </c>
      <c r="U220" s="68"/>
    </row>
    <row r="221" spans="1:21" s="9" customFormat="1" ht="38.25" outlineLevel="1" x14ac:dyDescent="0.25">
      <c r="A221" s="31"/>
      <c r="B221" s="33" t="s">
        <v>818</v>
      </c>
      <c r="C221" s="11">
        <f t="shared" si="300"/>
        <v>7735.6</v>
      </c>
      <c r="D221" s="11">
        <f>SUM(D222:D224)</f>
        <v>3735.6</v>
      </c>
      <c r="E221" s="11">
        <f t="shared" ref="E221:F221" si="338">SUM(E222:E224)</f>
        <v>4000</v>
      </c>
      <c r="F221" s="11">
        <f t="shared" si="338"/>
        <v>0</v>
      </c>
      <c r="G221" s="11">
        <v>0</v>
      </c>
      <c r="H221" s="11">
        <f t="shared" si="302"/>
        <v>0</v>
      </c>
      <c r="I221" s="11">
        <f>SUM(I222:I224)</f>
        <v>0</v>
      </c>
      <c r="J221" s="11">
        <f t="shared" ref="J221:K221" si="339">SUM(J222:J224)</f>
        <v>0</v>
      </c>
      <c r="K221" s="11">
        <f t="shared" si="339"/>
        <v>0</v>
      </c>
      <c r="L221" s="11">
        <v>0</v>
      </c>
      <c r="M221" s="11">
        <f t="shared" ref="M221:M270" si="340">IFERROR(H221/C221*100,"-")</f>
        <v>0</v>
      </c>
      <c r="N221" s="11">
        <f t="shared" si="296"/>
        <v>7735.6</v>
      </c>
      <c r="O221" s="11">
        <f t="shared" ref="O221:O270" si="341">IFERROR(I221/D221*100,"-")</f>
        <v>0</v>
      </c>
      <c r="P221" s="11">
        <f t="shared" si="297"/>
        <v>3735.6</v>
      </c>
      <c r="Q221" s="11">
        <f t="shared" ref="Q221:Q270" si="342">IFERROR(J221/E221*100,"-")</f>
        <v>0</v>
      </c>
      <c r="R221" s="11">
        <f t="shared" si="298"/>
        <v>4000</v>
      </c>
      <c r="S221" s="11" t="str">
        <f t="shared" ref="S221:S270" si="343">IFERROR(K221/F221*100,"-")</f>
        <v>-</v>
      </c>
      <c r="T221" s="11">
        <f t="shared" si="299"/>
        <v>0</v>
      </c>
      <c r="U221" s="32"/>
    </row>
    <row r="222" spans="1:21" s="9" customFormat="1" ht="21" customHeight="1" outlineLevel="2" x14ac:dyDescent="0.25">
      <c r="A222" s="31"/>
      <c r="B222" s="33" t="s">
        <v>616</v>
      </c>
      <c r="C222" s="11">
        <f t="shared" si="300"/>
        <v>2400</v>
      </c>
      <c r="D222" s="11">
        <v>400</v>
      </c>
      <c r="E222" s="11">
        <v>2000</v>
      </c>
      <c r="F222" s="11">
        <v>0</v>
      </c>
      <c r="G222" s="11">
        <v>0</v>
      </c>
      <c r="H222" s="11">
        <f t="shared" si="302"/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f t="shared" si="340"/>
        <v>0</v>
      </c>
      <c r="N222" s="11">
        <f t="shared" si="296"/>
        <v>2400</v>
      </c>
      <c r="O222" s="11">
        <f t="shared" si="341"/>
        <v>0</v>
      </c>
      <c r="P222" s="11">
        <f t="shared" si="297"/>
        <v>400</v>
      </c>
      <c r="Q222" s="11">
        <f t="shared" si="342"/>
        <v>0</v>
      </c>
      <c r="R222" s="11">
        <f t="shared" si="298"/>
        <v>2000</v>
      </c>
      <c r="S222" s="11" t="str">
        <f t="shared" si="343"/>
        <v>-</v>
      </c>
      <c r="T222" s="11">
        <f t="shared" si="299"/>
        <v>0</v>
      </c>
      <c r="U222" s="32"/>
    </row>
    <row r="223" spans="1:21" s="9" customFormat="1" ht="21" customHeight="1" outlineLevel="2" x14ac:dyDescent="0.25">
      <c r="A223" s="292"/>
      <c r="B223" s="33" t="s">
        <v>617</v>
      </c>
      <c r="C223" s="11">
        <f t="shared" si="300"/>
        <v>3735.6</v>
      </c>
      <c r="D223" s="11">
        <v>1735.6</v>
      </c>
      <c r="E223" s="11">
        <v>2000</v>
      </c>
      <c r="F223" s="11">
        <v>0</v>
      </c>
      <c r="G223" s="11">
        <v>0</v>
      </c>
      <c r="H223" s="11">
        <f t="shared" si="302"/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f t="shared" si="340"/>
        <v>0</v>
      </c>
      <c r="N223" s="11">
        <f t="shared" si="296"/>
        <v>3735.6</v>
      </c>
      <c r="O223" s="11">
        <f t="shared" si="341"/>
        <v>0</v>
      </c>
      <c r="P223" s="11">
        <f t="shared" si="297"/>
        <v>1735.6</v>
      </c>
      <c r="Q223" s="11">
        <f t="shared" si="342"/>
        <v>0</v>
      </c>
      <c r="R223" s="11">
        <f t="shared" si="298"/>
        <v>2000</v>
      </c>
      <c r="S223" s="11" t="str">
        <f t="shared" si="343"/>
        <v>-</v>
      </c>
      <c r="T223" s="11">
        <f t="shared" si="299"/>
        <v>0</v>
      </c>
      <c r="U223" s="66"/>
    </row>
    <row r="224" spans="1:21" s="9" customFormat="1" ht="45" outlineLevel="2" x14ac:dyDescent="0.25">
      <c r="A224" s="293"/>
      <c r="B224" s="33" t="s">
        <v>618</v>
      </c>
      <c r="C224" s="11">
        <f t="shared" si="300"/>
        <v>1600</v>
      </c>
      <c r="D224" s="11">
        <v>1600</v>
      </c>
      <c r="E224" s="11">
        <v>0</v>
      </c>
      <c r="F224" s="11">
        <v>0</v>
      </c>
      <c r="G224" s="11">
        <v>0</v>
      </c>
      <c r="H224" s="11">
        <f t="shared" si="302"/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f t="shared" si="340"/>
        <v>0</v>
      </c>
      <c r="N224" s="11">
        <f t="shared" si="296"/>
        <v>1600</v>
      </c>
      <c r="O224" s="11">
        <f t="shared" si="341"/>
        <v>0</v>
      </c>
      <c r="P224" s="11">
        <f t="shared" si="297"/>
        <v>1600</v>
      </c>
      <c r="Q224" s="11" t="str">
        <f t="shared" si="342"/>
        <v>-</v>
      </c>
      <c r="R224" s="11">
        <f t="shared" si="298"/>
        <v>0</v>
      </c>
      <c r="S224" s="11" t="str">
        <f t="shared" si="343"/>
        <v>-</v>
      </c>
      <c r="T224" s="11">
        <f t="shared" si="299"/>
        <v>0</v>
      </c>
      <c r="U224" s="32" t="s">
        <v>819</v>
      </c>
    </row>
    <row r="225" spans="1:21" s="9" customFormat="1" ht="51" outlineLevel="1" x14ac:dyDescent="0.25">
      <c r="A225" s="292"/>
      <c r="B225" s="33" t="s">
        <v>821</v>
      </c>
      <c r="C225" s="11">
        <f t="shared" si="300"/>
        <v>1452.4</v>
      </c>
      <c r="D225" s="11">
        <f>SUM(D226:D232)</f>
        <v>1452.4</v>
      </c>
      <c r="E225" s="11">
        <f t="shared" ref="E225:F225" si="344">SUM(E226:E232)</f>
        <v>0</v>
      </c>
      <c r="F225" s="11">
        <f t="shared" si="344"/>
        <v>0</v>
      </c>
      <c r="G225" s="11">
        <v>0</v>
      </c>
      <c r="H225" s="11">
        <f t="shared" si="302"/>
        <v>8.1999999999999993</v>
      </c>
      <c r="I225" s="11">
        <f>SUM(I226:I232)</f>
        <v>8.1999999999999993</v>
      </c>
      <c r="J225" s="11">
        <v>0</v>
      </c>
      <c r="K225" s="11">
        <v>0</v>
      </c>
      <c r="L225" s="11">
        <v>0</v>
      </c>
      <c r="M225" s="11">
        <f t="shared" si="340"/>
        <v>0.56458275957036619</v>
      </c>
      <c r="N225" s="11">
        <f t="shared" si="296"/>
        <v>1444.2</v>
      </c>
      <c r="O225" s="11">
        <f t="shared" si="341"/>
        <v>0.56458275957036619</v>
      </c>
      <c r="P225" s="11">
        <f t="shared" si="297"/>
        <v>1444.2</v>
      </c>
      <c r="Q225" s="11" t="str">
        <f t="shared" si="342"/>
        <v>-</v>
      </c>
      <c r="R225" s="11">
        <f t="shared" si="298"/>
        <v>0</v>
      </c>
      <c r="S225" s="11" t="str">
        <f t="shared" si="343"/>
        <v>-</v>
      </c>
      <c r="T225" s="11">
        <f t="shared" si="299"/>
        <v>0</v>
      </c>
      <c r="U225" s="66"/>
    </row>
    <row r="226" spans="1:21" s="9" customFormat="1" ht="35.25" customHeight="1" outlineLevel="2" x14ac:dyDescent="0.25">
      <c r="A226" s="31"/>
      <c r="B226" s="33" t="s">
        <v>619</v>
      </c>
      <c r="C226" s="11">
        <f t="shared" si="300"/>
        <v>331.3</v>
      </c>
      <c r="D226" s="11">
        <v>331.3</v>
      </c>
      <c r="E226" s="11">
        <v>0</v>
      </c>
      <c r="F226" s="11">
        <v>0</v>
      </c>
      <c r="G226" s="11">
        <v>0</v>
      </c>
      <c r="H226" s="11">
        <f t="shared" si="302"/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f t="shared" si="340"/>
        <v>0</v>
      </c>
      <c r="N226" s="11">
        <f t="shared" si="296"/>
        <v>331.3</v>
      </c>
      <c r="O226" s="11">
        <f t="shared" si="341"/>
        <v>0</v>
      </c>
      <c r="P226" s="11">
        <f t="shared" si="297"/>
        <v>331.3</v>
      </c>
      <c r="Q226" s="11" t="str">
        <f t="shared" si="342"/>
        <v>-</v>
      </c>
      <c r="R226" s="11">
        <f t="shared" si="298"/>
        <v>0</v>
      </c>
      <c r="S226" s="11" t="str">
        <f t="shared" si="343"/>
        <v>-</v>
      </c>
      <c r="T226" s="11">
        <f t="shared" si="299"/>
        <v>0</v>
      </c>
      <c r="U226" s="32"/>
    </row>
    <row r="227" spans="1:21" s="9" customFormat="1" ht="68.25" customHeight="1" outlineLevel="2" x14ac:dyDescent="0.25">
      <c r="A227" s="31"/>
      <c r="B227" s="33" t="s">
        <v>620</v>
      </c>
      <c r="C227" s="11">
        <f t="shared" si="300"/>
        <v>250</v>
      </c>
      <c r="D227" s="11">
        <v>250</v>
      </c>
      <c r="E227" s="11">
        <v>0</v>
      </c>
      <c r="F227" s="11">
        <v>0</v>
      </c>
      <c r="G227" s="11">
        <v>0</v>
      </c>
      <c r="H227" s="11">
        <f t="shared" si="302"/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f t="shared" si="340"/>
        <v>0</v>
      </c>
      <c r="N227" s="11">
        <f t="shared" si="296"/>
        <v>250</v>
      </c>
      <c r="O227" s="11">
        <f t="shared" si="341"/>
        <v>0</v>
      </c>
      <c r="P227" s="11">
        <f t="shared" si="297"/>
        <v>250</v>
      </c>
      <c r="Q227" s="11" t="str">
        <f t="shared" si="342"/>
        <v>-</v>
      </c>
      <c r="R227" s="11">
        <f t="shared" si="298"/>
        <v>0</v>
      </c>
      <c r="S227" s="11" t="str">
        <f t="shared" si="343"/>
        <v>-</v>
      </c>
      <c r="T227" s="11">
        <f t="shared" si="299"/>
        <v>0</v>
      </c>
      <c r="U227" s="32"/>
    </row>
    <row r="228" spans="1:21" s="9" customFormat="1" ht="57" customHeight="1" outlineLevel="2" x14ac:dyDescent="0.25">
      <c r="A228" s="292"/>
      <c r="B228" s="33" t="s">
        <v>621</v>
      </c>
      <c r="C228" s="11">
        <f t="shared" si="300"/>
        <v>499.2</v>
      </c>
      <c r="D228" s="11">
        <v>499.2</v>
      </c>
      <c r="E228" s="11">
        <v>0</v>
      </c>
      <c r="F228" s="11">
        <v>0</v>
      </c>
      <c r="G228" s="11">
        <v>0</v>
      </c>
      <c r="H228" s="11">
        <f t="shared" si="302"/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f t="shared" si="340"/>
        <v>0</v>
      </c>
      <c r="N228" s="11">
        <f t="shared" si="296"/>
        <v>499.2</v>
      </c>
      <c r="O228" s="11">
        <f t="shared" si="341"/>
        <v>0</v>
      </c>
      <c r="P228" s="11">
        <f t="shared" si="297"/>
        <v>499.2</v>
      </c>
      <c r="Q228" s="11" t="str">
        <f t="shared" si="342"/>
        <v>-</v>
      </c>
      <c r="R228" s="11">
        <f t="shared" si="298"/>
        <v>0</v>
      </c>
      <c r="S228" s="11" t="str">
        <f t="shared" si="343"/>
        <v>-</v>
      </c>
      <c r="T228" s="11">
        <f t="shared" si="299"/>
        <v>0</v>
      </c>
      <c r="U228" s="32" t="s">
        <v>822</v>
      </c>
    </row>
    <row r="229" spans="1:21" s="9" customFormat="1" ht="38.25" outlineLevel="2" x14ac:dyDescent="0.25">
      <c r="A229" s="292"/>
      <c r="B229" s="33" t="s">
        <v>285</v>
      </c>
      <c r="C229" s="11">
        <f t="shared" si="300"/>
        <v>26.9</v>
      </c>
      <c r="D229" s="11">
        <v>26.9</v>
      </c>
      <c r="E229" s="11">
        <v>0</v>
      </c>
      <c r="F229" s="11">
        <v>0</v>
      </c>
      <c r="G229" s="11">
        <v>0</v>
      </c>
      <c r="H229" s="11">
        <f t="shared" si="302"/>
        <v>0.2</v>
      </c>
      <c r="I229" s="11">
        <v>0.2</v>
      </c>
      <c r="J229" s="11">
        <v>0</v>
      </c>
      <c r="K229" s="11">
        <v>0</v>
      </c>
      <c r="L229" s="11">
        <v>0</v>
      </c>
      <c r="M229" s="11">
        <f t="shared" si="340"/>
        <v>0.74349442379182162</v>
      </c>
      <c r="N229" s="11">
        <f t="shared" si="296"/>
        <v>26.7</v>
      </c>
      <c r="O229" s="11">
        <f t="shared" si="341"/>
        <v>0.74349442379182162</v>
      </c>
      <c r="P229" s="11">
        <f t="shared" si="297"/>
        <v>26.7</v>
      </c>
      <c r="Q229" s="11" t="str">
        <f t="shared" si="342"/>
        <v>-</v>
      </c>
      <c r="R229" s="11">
        <f t="shared" si="298"/>
        <v>0</v>
      </c>
      <c r="S229" s="11" t="str">
        <f t="shared" si="343"/>
        <v>-</v>
      </c>
      <c r="T229" s="11">
        <f t="shared" si="299"/>
        <v>0</v>
      </c>
      <c r="U229" s="32" t="s">
        <v>820</v>
      </c>
    </row>
    <row r="230" spans="1:21" s="9" customFormat="1" ht="60" outlineLevel="2" x14ac:dyDescent="0.25">
      <c r="A230" s="292"/>
      <c r="B230" s="33" t="s">
        <v>622</v>
      </c>
      <c r="C230" s="11">
        <f t="shared" si="300"/>
        <v>70</v>
      </c>
      <c r="D230" s="11">
        <v>70</v>
      </c>
      <c r="E230" s="11">
        <v>0</v>
      </c>
      <c r="F230" s="11">
        <v>0</v>
      </c>
      <c r="G230" s="11">
        <v>0</v>
      </c>
      <c r="H230" s="11">
        <f t="shared" si="302"/>
        <v>8</v>
      </c>
      <c r="I230" s="11">
        <v>8</v>
      </c>
      <c r="J230" s="11">
        <v>0</v>
      </c>
      <c r="K230" s="11">
        <v>0</v>
      </c>
      <c r="L230" s="11">
        <v>0</v>
      </c>
      <c r="M230" s="11">
        <f t="shared" si="340"/>
        <v>11.428571428571429</v>
      </c>
      <c r="N230" s="11">
        <f t="shared" si="296"/>
        <v>62</v>
      </c>
      <c r="O230" s="11">
        <f t="shared" si="341"/>
        <v>11.428571428571429</v>
      </c>
      <c r="P230" s="11">
        <f>D230-I230</f>
        <v>62</v>
      </c>
      <c r="Q230" s="11" t="str">
        <f t="shared" si="342"/>
        <v>-</v>
      </c>
      <c r="R230" s="11">
        <f t="shared" si="298"/>
        <v>0</v>
      </c>
      <c r="S230" s="11" t="str">
        <f t="shared" si="343"/>
        <v>-</v>
      </c>
      <c r="T230" s="11">
        <f t="shared" si="299"/>
        <v>0</v>
      </c>
      <c r="U230" s="32" t="s">
        <v>823</v>
      </c>
    </row>
    <row r="231" spans="1:21" s="9" customFormat="1" ht="25.5" outlineLevel="2" x14ac:dyDescent="0.25">
      <c r="A231" s="292"/>
      <c r="B231" s="294" t="s">
        <v>623</v>
      </c>
      <c r="C231" s="11">
        <f t="shared" si="300"/>
        <v>150</v>
      </c>
      <c r="D231" s="11">
        <v>150</v>
      </c>
      <c r="E231" s="11">
        <v>0</v>
      </c>
      <c r="F231" s="11">
        <v>0</v>
      </c>
      <c r="G231" s="11"/>
      <c r="H231" s="11">
        <f t="shared" si="302"/>
        <v>0</v>
      </c>
      <c r="I231" s="11">
        <v>0</v>
      </c>
      <c r="J231" s="11">
        <v>0</v>
      </c>
      <c r="K231" s="11">
        <v>0</v>
      </c>
      <c r="L231" s="11"/>
      <c r="M231" s="11">
        <f t="shared" si="340"/>
        <v>0</v>
      </c>
      <c r="N231" s="11">
        <f t="shared" si="296"/>
        <v>150</v>
      </c>
      <c r="O231" s="11">
        <f t="shared" si="341"/>
        <v>0</v>
      </c>
      <c r="P231" s="11">
        <f>D231-I231</f>
        <v>150</v>
      </c>
      <c r="Q231" s="11" t="str">
        <f t="shared" si="342"/>
        <v>-</v>
      </c>
      <c r="R231" s="11">
        <f t="shared" si="298"/>
        <v>0</v>
      </c>
      <c r="S231" s="11" t="str">
        <f t="shared" si="343"/>
        <v>-</v>
      </c>
      <c r="T231" s="11">
        <f t="shared" si="299"/>
        <v>0</v>
      </c>
      <c r="U231" s="32"/>
    </row>
    <row r="232" spans="1:21" s="9" customFormat="1" ht="30" outlineLevel="2" x14ac:dyDescent="0.25">
      <c r="A232" s="292"/>
      <c r="B232" s="32" t="s">
        <v>624</v>
      </c>
      <c r="C232" s="11">
        <f t="shared" si="300"/>
        <v>125</v>
      </c>
      <c r="D232" s="11">
        <v>125</v>
      </c>
      <c r="E232" s="11">
        <v>0</v>
      </c>
      <c r="F232" s="11">
        <v>0</v>
      </c>
      <c r="G232" s="11"/>
      <c r="H232" s="11">
        <f t="shared" si="302"/>
        <v>0</v>
      </c>
      <c r="I232" s="11">
        <v>0</v>
      </c>
      <c r="J232" s="11">
        <v>0</v>
      </c>
      <c r="K232" s="11">
        <v>0</v>
      </c>
      <c r="L232" s="11"/>
      <c r="M232" s="11">
        <f t="shared" si="340"/>
        <v>0</v>
      </c>
      <c r="N232" s="11">
        <f t="shared" si="296"/>
        <v>125</v>
      </c>
      <c r="O232" s="11">
        <f t="shared" si="341"/>
        <v>0</v>
      </c>
      <c r="P232" s="11">
        <f t="shared" si="297"/>
        <v>125</v>
      </c>
      <c r="Q232" s="11" t="str">
        <f t="shared" si="342"/>
        <v>-</v>
      </c>
      <c r="R232" s="11">
        <f t="shared" si="298"/>
        <v>0</v>
      </c>
      <c r="S232" s="11" t="str">
        <f t="shared" si="343"/>
        <v>-</v>
      </c>
      <c r="T232" s="11">
        <f t="shared" si="299"/>
        <v>0</v>
      </c>
      <c r="U232" s="32"/>
    </row>
    <row r="233" spans="1:21" s="4" customFormat="1" ht="40.5" x14ac:dyDescent="0.25">
      <c r="A233" s="12">
        <v>16</v>
      </c>
      <c r="B233" s="1" t="s">
        <v>68</v>
      </c>
      <c r="C233" s="2">
        <f t="shared" si="300"/>
        <v>28477.599999999999</v>
      </c>
      <c r="D233" s="2">
        <f>D234+D237+D238</f>
        <v>28477.599999999999</v>
      </c>
      <c r="E233" s="2">
        <f t="shared" ref="E233:F233" si="345">E234+E237+E238</f>
        <v>0</v>
      </c>
      <c r="F233" s="2">
        <f t="shared" si="345"/>
        <v>0</v>
      </c>
      <c r="G233" s="2">
        <f>SUM(G234:G238)</f>
        <v>0</v>
      </c>
      <c r="H233" s="2">
        <f t="shared" si="302"/>
        <v>7966.1</v>
      </c>
      <c r="I233" s="2">
        <f>I234+I237+I238</f>
        <v>7966.1</v>
      </c>
      <c r="J233" s="2">
        <f t="shared" ref="J233:K233" si="346">J234+J237+J238</f>
        <v>0</v>
      </c>
      <c r="K233" s="2">
        <f t="shared" si="346"/>
        <v>0</v>
      </c>
      <c r="L233" s="2">
        <f>SUM(L234:L238)</f>
        <v>0</v>
      </c>
      <c r="M233" s="2">
        <f t="shared" si="340"/>
        <v>27.973214034890582</v>
      </c>
      <c r="N233" s="2">
        <f t="shared" si="296"/>
        <v>20511.5</v>
      </c>
      <c r="O233" s="2">
        <f t="shared" si="341"/>
        <v>27.973214034890582</v>
      </c>
      <c r="P233" s="2">
        <f t="shared" si="297"/>
        <v>20511.5</v>
      </c>
      <c r="Q233" s="2" t="str">
        <f t="shared" si="342"/>
        <v>-</v>
      </c>
      <c r="R233" s="2">
        <f t="shared" si="298"/>
        <v>0</v>
      </c>
      <c r="S233" s="2" t="str">
        <f t="shared" si="343"/>
        <v>-</v>
      </c>
      <c r="T233" s="2">
        <f t="shared" si="299"/>
        <v>0</v>
      </c>
      <c r="U233" s="68"/>
    </row>
    <row r="234" spans="1:21" s="9" customFormat="1" ht="50.25" customHeight="1" outlineLevel="1" x14ac:dyDescent="0.2">
      <c r="A234" s="253"/>
      <c r="B234" s="252" t="s">
        <v>743</v>
      </c>
      <c r="C234" s="11">
        <f t="shared" si="300"/>
        <v>11595.4</v>
      </c>
      <c r="D234" s="11">
        <f>D235+D236</f>
        <v>11595.4</v>
      </c>
      <c r="E234" s="11">
        <f t="shared" ref="E234:F234" si="347">E235+E236</f>
        <v>0</v>
      </c>
      <c r="F234" s="11">
        <f t="shared" si="347"/>
        <v>0</v>
      </c>
      <c r="G234" s="11">
        <v>0</v>
      </c>
      <c r="H234" s="11">
        <f t="shared" si="302"/>
        <v>3501.5</v>
      </c>
      <c r="I234" s="11">
        <f>I235+I236</f>
        <v>3501.5</v>
      </c>
      <c r="J234" s="11">
        <f>J235+J236</f>
        <v>0</v>
      </c>
      <c r="K234" s="11">
        <f>K235+K236</f>
        <v>0</v>
      </c>
      <c r="L234" s="11">
        <v>0</v>
      </c>
      <c r="M234" s="11">
        <f t="shared" si="340"/>
        <v>30.197319626748538</v>
      </c>
      <c r="N234" s="11">
        <f t="shared" si="296"/>
        <v>8093.9</v>
      </c>
      <c r="O234" s="11">
        <f t="shared" si="341"/>
        <v>30.197319626748538</v>
      </c>
      <c r="P234" s="11">
        <f t="shared" si="297"/>
        <v>8093.9</v>
      </c>
      <c r="Q234" s="11" t="str">
        <f>IFERROR(J234/E234*100,"-")</f>
        <v>-</v>
      </c>
      <c r="R234" s="11">
        <f t="shared" si="298"/>
        <v>0</v>
      </c>
      <c r="S234" s="11" t="str">
        <f t="shared" si="343"/>
        <v>-</v>
      </c>
      <c r="T234" s="11">
        <f t="shared" si="299"/>
        <v>0</v>
      </c>
      <c r="U234" s="69"/>
    </row>
    <row r="235" spans="1:21" s="9" customFormat="1" ht="33" customHeight="1" outlineLevel="2" x14ac:dyDescent="0.2">
      <c r="A235" s="251"/>
      <c r="B235" s="252" t="s">
        <v>644</v>
      </c>
      <c r="C235" s="11">
        <f t="shared" si="300"/>
        <v>7955.4</v>
      </c>
      <c r="D235" s="11">
        <v>7955.4</v>
      </c>
      <c r="E235" s="11">
        <v>0</v>
      </c>
      <c r="F235" s="11">
        <v>0</v>
      </c>
      <c r="G235" s="11">
        <v>0</v>
      </c>
      <c r="H235" s="11">
        <f t="shared" si="302"/>
        <v>2991.7</v>
      </c>
      <c r="I235" s="11">
        <v>2991.7</v>
      </c>
      <c r="J235" s="11">
        <v>0</v>
      </c>
      <c r="K235" s="11">
        <v>0</v>
      </c>
      <c r="L235" s="11">
        <v>0</v>
      </c>
      <c r="M235" s="11">
        <f t="shared" si="340"/>
        <v>37.605902908716097</v>
      </c>
      <c r="N235" s="11">
        <f t="shared" si="296"/>
        <v>4963.7</v>
      </c>
      <c r="O235" s="11">
        <f t="shared" si="341"/>
        <v>37.605902908716097</v>
      </c>
      <c r="P235" s="11">
        <f t="shared" si="297"/>
        <v>4963.7</v>
      </c>
      <c r="Q235" s="11" t="str">
        <f t="shared" si="342"/>
        <v>-</v>
      </c>
      <c r="R235" s="11">
        <f t="shared" si="298"/>
        <v>0</v>
      </c>
      <c r="S235" s="11" t="str">
        <f t="shared" si="343"/>
        <v>-</v>
      </c>
      <c r="T235" s="11">
        <f t="shared" si="299"/>
        <v>0</v>
      </c>
      <c r="U235" s="69"/>
    </row>
    <row r="236" spans="1:21" s="9" customFormat="1" ht="75" outlineLevel="2" x14ac:dyDescent="0.2">
      <c r="A236" s="253"/>
      <c r="B236" s="252" t="s">
        <v>50</v>
      </c>
      <c r="C236" s="11">
        <f t="shared" si="300"/>
        <v>3640</v>
      </c>
      <c r="D236" s="11">
        <v>3640</v>
      </c>
      <c r="E236" s="11">
        <v>0</v>
      </c>
      <c r="F236" s="11">
        <v>0</v>
      </c>
      <c r="G236" s="11">
        <v>0</v>
      </c>
      <c r="H236" s="11">
        <f t="shared" si="302"/>
        <v>509.8</v>
      </c>
      <c r="I236" s="11">
        <v>509.8</v>
      </c>
      <c r="J236" s="11">
        <v>0</v>
      </c>
      <c r="K236" s="11">
        <v>0</v>
      </c>
      <c r="L236" s="11">
        <v>0</v>
      </c>
      <c r="M236" s="11">
        <f t="shared" si="340"/>
        <v>14.005494505494505</v>
      </c>
      <c r="N236" s="11">
        <f t="shared" si="296"/>
        <v>3130.2</v>
      </c>
      <c r="O236" s="11">
        <f t="shared" si="341"/>
        <v>14.005494505494505</v>
      </c>
      <c r="P236" s="11">
        <f t="shared" si="297"/>
        <v>3130.2</v>
      </c>
      <c r="Q236" s="11" t="str">
        <f t="shared" si="342"/>
        <v>-</v>
      </c>
      <c r="R236" s="11">
        <f t="shared" si="298"/>
        <v>0</v>
      </c>
      <c r="S236" s="11" t="str">
        <f t="shared" si="343"/>
        <v>-</v>
      </c>
      <c r="T236" s="11">
        <f t="shared" si="299"/>
        <v>0</v>
      </c>
      <c r="U236" s="32" t="s">
        <v>748</v>
      </c>
    </row>
    <row r="237" spans="1:21" s="9" customFormat="1" ht="55.5" customHeight="1" outlineLevel="1" x14ac:dyDescent="0.2">
      <c r="A237" s="253"/>
      <c r="B237" s="252" t="s">
        <v>744</v>
      </c>
      <c r="C237" s="11">
        <f t="shared" si="300"/>
        <v>200</v>
      </c>
      <c r="D237" s="11">
        <v>200</v>
      </c>
      <c r="E237" s="11">
        <v>0</v>
      </c>
      <c r="F237" s="11">
        <v>0</v>
      </c>
      <c r="G237" s="11"/>
      <c r="H237" s="11">
        <f t="shared" si="302"/>
        <v>0</v>
      </c>
      <c r="I237" s="11">
        <v>0</v>
      </c>
      <c r="J237" s="11">
        <v>0</v>
      </c>
      <c r="K237" s="11">
        <v>0</v>
      </c>
      <c r="L237" s="11"/>
      <c r="M237" s="11">
        <f t="shared" si="340"/>
        <v>0</v>
      </c>
      <c r="N237" s="11">
        <f t="shared" si="296"/>
        <v>200</v>
      </c>
      <c r="O237" s="11">
        <f t="shared" si="341"/>
        <v>0</v>
      </c>
      <c r="P237" s="11">
        <f t="shared" si="297"/>
        <v>200</v>
      </c>
      <c r="Q237" s="11" t="str">
        <f t="shared" si="342"/>
        <v>-</v>
      </c>
      <c r="R237" s="11">
        <f t="shared" si="298"/>
        <v>0</v>
      </c>
      <c r="S237" s="11" t="str">
        <f t="shared" si="343"/>
        <v>-</v>
      </c>
      <c r="T237" s="11">
        <f t="shared" si="299"/>
        <v>0</v>
      </c>
      <c r="U237" s="32" t="s">
        <v>745</v>
      </c>
    </row>
    <row r="238" spans="1:21" s="9" customFormat="1" ht="90" outlineLevel="1" x14ac:dyDescent="0.2">
      <c r="A238" s="253"/>
      <c r="B238" s="252" t="s">
        <v>746</v>
      </c>
      <c r="C238" s="11">
        <f t="shared" si="300"/>
        <v>16682.2</v>
      </c>
      <c r="D238" s="11">
        <v>16682.2</v>
      </c>
      <c r="E238" s="11">
        <v>0</v>
      </c>
      <c r="F238" s="11">
        <v>0</v>
      </c>
      <c r="G238" s="11">
        <v>0</v>
      </c>
      <c r="H238" s="11">
        <f t="shared" si="302"/>
        <v>4464.6000000000004</v>
      </c>
      <c r="I238" s="11">
        <v>4464.6000000000004</v>
      </c>
      <c r="J238" s="11">
        <v>0</v>
      </c>
      <c r="K238" s="11">
        <v>0</v>
      </c>
      <c r="L238" s="11">
        <v>0</v>
      </c>
      <c r="M238" s="11">
        <f t="shared" si="340"/>
        <v>26.762657203486352</v>
      </c>
      <c r="N238" s="11">
        <f t="shared" si="296"/>
        <v>12217.6</v>
      </c>
      <c r="O238" s="11">
        <f t="shared" si="341"/>
        <v>26.762657203486352</v>
      </c>
      <c r="P238" s="11">
        <f t="shared" si="297"/>
        <v>12217.6</v>
      </c>
      <c r="Q238" s="11" t="str">
        <f t="shared" si="342"/>
        <v>-</v>
      </c>
      <c r="R238" s="11">
        <f t="shared" si="298"/>
        <v>0</v>
      </c>
      <c r="S238" s="11" t="str">
        <f t="shared" si="343"/>
        <v>-</v>
      </c>
      <c r="T238" s="11">
        <f t="shared" si="299"/>
        <v>0</v>
      </c>
      <c r="U238" s="69" t="s">
        <v>747</v>
      </c>
    </row>
    <row r="239" spans="1:21" s="4" customFormat="1" ht="32.25" customHeight="1" x14ac:dyDescent="0.25">
      <c r="A239" s="12">
        <v>17</v>
      </c>
      <c r="B239" s="1" t="s">
        <v>51</v>
      </c>
      <c r="C239" s="2">
        <f t="shared" si="300"/>
        <v>10042.800000000001</v>
      </c>
      <c r="D239" s="2">
        <f>SUM(D241:D242)</f>
        <v>1132.5999999999999</v>
      </c>
      <c r="E239" s="2">
        <f>SUM(E241:E242)</f>
        <v>8910.2000000000007</v>
      </c>
      <c r="F239" s="2">
        <f>SUM(F241:F242)</f>
        <v>0</v>
      </c>
      <c r="G239" s="2">
        <f>SUM(G241:G242)</f>
        <v>0</v>
      </c>
      <c r="H239" s="2">
        <f t="shared" si="302"/>
        <v>4623.5</v>
      </c>
      <c r="I239" s="2">
        <f>SUM(I241:I242)</f>
        <v>322.5</v>
      </c>
      <c r="J239" s="2">
        <f>SUM(J241:J242)</f>
        <v>4301</v>
      </c>
      <c r="K239" s="2">
        <f>SUM(K241:K242)</f>
        <v>0</v>
      </c>
      <c r="L239" s="2">
        <f>SUM(L241:L242)</f>
        <v>0</v>
      </c>
      <c r="M239" s="2">
        <f t="shared" si="340"/>
        <v>46.037957541721426</v>
      </c>
      <c r="N239" s="2">
        <f t="shared" si="296"/>
        <v>5419.3000000000011</v>
      </c>
      <c r="O239" s="2">
        <f t="shared" si="341"/>
        <v>28.4743069044676</v>
      </c>
      <c r="P239" s="2">
        <f t="shared" si="297"/>
        <v>810.09999999999991</v>
      </c>
      <c r="Q239" s="2">
        <f t="shared" si="342"/>
        <v>48.270521424883839</v>
      </c>
      <c r="R239" s="2">
        <f t="shared" si="298"/>
        <v>4609.2000000000007</v>
      </c>
      <c r="S239" s="2" t="str">
        <f t="shared" si="343"/>
        <v>-</v>
      </c>
      <c r="T239" s="2">
        <f t="shared" si="299"/>
        <v>0</v>
      </c>
      <c r="U239" s="68" t="s">
        <v>850</v>
      </c>
    </row>
    <row r="240" spans="1:21" s="9" customFormat="1" ht="41.25" customHeight="1" outlineLevel="1" x14ac:dyDescent="0.25">
      <c r="A240" s="167"/>
      <c r="B240" s="33" t="s">
        <v>750</v>
      </c>
      <c r="C240" s="11">
        <f t="shared" si="300"/>
        <v>10042.800000000001</v>
      </c>
      <c r="D240" s="11">
        <f>D241+D242</f>
        <v>1132.5999999999999</v>
      </c>
      <c r="E240" s="11">
        <f t="shared" ref="E240:F240" si="348">E241+E242</f>
        <v>8910.2000000000007</v>
      </c>
      <c r="F240" s="11">
        <f t="shared" si="348"/>
        <v>0</v>
      </c>
      <c r="G240" s="11"/>
      <c r="H240" s="11">
        <f t="shared" si="302"/>
        <v>4623.5</v>
      </c>
      <c r="I240" s="11">
        <f>I241+I242</f>
        <v>322.5</v>
      </c>
      <c r="J240" s="11">
        <f t="shared" ref="J240:K240" si="349">J241+J242</f>
        <v>4301</v>
      </c>
      <c r="K240" s="11">
        <f t="shared" si="349"/>
        <v>0</v>
      </c>
      <c r="L240" s="11"/>
      <c r="M240" s="11">
        <f t="shared" si="340"/>
        <v>46.037957541721426</v>
      </c>
      <c r="N240" s="11">
        <f t="shared" si="296"/>
        <v>5419.3000000000011</v>
      </c>
      <c r="O240" s="11">
        <f t="shared" si="341"/>
        <v>28.4743069044676</v>
      </c>
      <c r="P240" s="11">
        <f t="shared" si="297"/>
        <v>810.09999999999991</v>
      </c>
      <c r="Q240" s="11">
        <f t="shared" si="342"/>
        <v>48.270521424883839</v>
      </c>
      <c r="R240" s="11">
        <f t="shared" si="298"/>
        <v>4609.2000000000007</v>
      </c>
      <c r="S240" s="11" t="str">
        <f t="shared" si="343"/>
        <v>-</v>
      </c>
      <c r="T240" s="11">
        <f t="shared" si="299"/>
        <v>0</v>
      </c>
      <c r="U240" s="32"/>
    </row>
    <row r="241" spans="1:21" s="9" customFormat="1" ht="31.5" customHeight="1" outlineLevel="1" x14ac:dyDescent="0.25">
      <c r="A241" s="167"/>
      <c r="B241" s="33" t="s">
        <v>611</v>
      </c>
      <c r="C241" s="11">
        <f t="shared" si="300"/>
        <v>1132.5999999999999</v>
      </c>
      <c r="D241" s="11">
        <v>1132.5999999999999</v>
      </c>
      <c r="E241" s="11">
        <v>0</v>
      </c>
      <c r="F241" s="11">
        <v>0</v>
      </c>
      <c r="G241" s="11">
        <v>0</v>
      </c>
      <c r="H241" s="11">
        <f t="shared" si="302"/>
        <v>322.5</v>
      </c>
      <c r="I241" s="11">
        <v>322.5</v>
      </c>
      <c r="J241" s="11">
        <v>0</v>
      </c>
      <c r="K241" s="11">
        <v>0</v>
      </c>
      <c r="L241" s="11">
        <v>0</v>
      </c>
      <c r="M241" s="11">
        <f t="shared" si="340"/>
        <v>28.4743069044676</v>
      </c>
      <c r="N241" s="11">
        <f t="shared" si="296"/>
        <v>810.09999999999991</v>
      </c>
      <c r="O241" s="11">
        <f t="shared" si="341"/>
        <v>28.4743069044676</v>
      </c>
      <c r="P241" s="11">
        <f t="shared" si="297"/>
        <v>810.09999999999991</v>
      </c>
      <c r="Q241" s="11" t="str">
        <f t="shared" si="342"/>
        <v>-</v>
      </c>
      <c r="R241" s="11">
        <f t="shared" si="298"/>
        <v>0</v>
      </c>
      <c r="S241" s="11" t="str">
        <f t="shared" si="343"/>
        <v>-</v>
      </c>
      <c r="T241" s="11">
        <f t="shared" si="299"/>
        <v>0</v>
      </c>
      <c r="U241" s="32"/>
    </row>
    <row r="242" spans="1:21" s="9" customFormat="1" ht="15.75" outlineLevel="1" x14ac:dyDescent="0.25">
      <c r="A242" s="167"/>
      <c r="B242" s="33" t="s">
        <v>612</v>
      </c>
      <c r="C242" s="11">
        <f t="shared" si="300"/>
        <v>8910.2000000000007</v>
      </c>
      <c r="D242" s="11">
        <v>0</v>
      </c>
      <c r="E242" s="11">
        <v>8910.2000000000007</v>
      </c>
      <c r="F242" s="11">
        <v>0</v>
      </c>
      <c r="G242" s="11">
        <v>0</v>
      </c>
      <c r="H242" s="11">
        <f t="shared" si="302"/>
        <v>4301</v>
      </c>
      <c r="I242" s="11">
        <v>0</v>
      </c>
      <c r="J242" s="11">
        <v>4301</v>
      </c>
      <c r="K242" s="11">
        <v>0</v>
      </c>
      <c r="L242" s="11">
        <v>0</v>
      </c>
      <c r="M242" s="11">
        <f t="shared" si="340"/>
        <v>48.270521424883839</v>
      </c>
      <c r="N242" s="11">
        <f t="shared" si="296"/>
        <v>4609.2000000000007</v>
      </c>
      <c r="O242" s="11" t="str">
        <f t="shared" si="341"/>
        <v>-</v>
      </c>
      <c r="P242" s="11">
        <f t="shared" si="297"/>
        <v>0</v>
      </c>
      <c r="Q242" s="11">
        <f t="shared" si="342"/>
        <v>48.270521424883839</v>
      </c>
      <c r="R242" s="11">
        <f t="shared" si="298"/>
        <v>4609.2000000000007</v>
      </c>
      <c r="S242" s="11" t="str">
        <f t="shared" si="343"/>
        <v>-</v>
      </c>
      <c r="T242" s="11">
        <f t="shared" si="299"/>
        <v>0</v>
      </c>
      <c r="U242" s="32"/>
    </row>
    <row r="243" spans="1:21" s="4" customFormat="1" ht="29.25" customHeight="1" x14ac:dyDescent="0.25">
      <c r="A243" s="12">
        <v>18</v>
      </c>
      <c r="B243" s="1" t="s">
        <v>58</v>
      </c>
      <c r="C243" s="2">
        <f t="shared" si="300"/>
        <v>117996.40000000002</v>
      </c>
      <c r="D243" s="2">
        <f>D244+D248+D255</f>
        <v>100071.80000000002</v>
      </c>
      <c r="E243" s="2">
        <f t="shared" ref="E243:F243" si="350">E244+E248+E255</f>
        <v>17924.599999999999</v>
      </c>
      <c r="F243" s="2">
        <f t="shared" si="350"/>
        <v>0</v>
      </c>
      <c r="G243" s="2">
        <f>G244+G248+G255</f>
        <v>-2</v>
      </c>
      <c r="H243" s="2">
        <f t="shared" si="302"/>
        <v>16204.5</v>
      </c>
      <c r="I243" s="2">
        <f>I244+I248+I255</f>
        <v>16204.5</v>
      </c>
      <c r="J243" s="2">
        <f t="shared" ref="J243:K243" si="351">J244+J248+J255</f>
        <v>0</v>
      </c>
      <c r="K243" s="2">
        <f t="shared" si="351"/>
        <v>0</v>
      </c>
      <c r="L243" s="2">
        <f>L244+L248+L255</f>
        <v>0</v>
      </c>
      <c r="M243" s="2">
        <f>IFERROR(H243/C243*100,"-")</f>
        <v>13.733046092931648</v>
      </c>
      <c r="N243" s="2">
        <f t="shared" si="296"/>
        <v>101791.90000000002</v>
      </c>
      <c r="O243" s="2">
        <f t="shared" si="341"/>
        <v>16.192873516814924</v>
      </c>
      <c r="P243" s="2">
        <f t="shared" si="297"/>
        <v>83867.300000000017</v>
      </c>
      <c r="Q243" s="2">
        <f t="shared" si="342"/>
        <v>0</v>
      </c>
      <c r="R243" s="2">
        <f t="shared" si="298"/>
        <v>17924.599999999999</v>
      </c>
      <c r="S243" s="2" t="str">
        <f t="shared" si="343"/>
        <v>-</v>
      </c>
      <c r="T243" s="2">
        <f t="shared" si="299"/>
        <v>0</v>
      </c>
      <c r="U243" s="68"/>
    </row>
    <row r="244" spans="1:21" s="9" customFormat="1" ht="38.25" outlineLevel="1" x14ac:dyDescent="0.25">
      <c r="A244" s="283"/>
      <c r="B244" s="34" t="s">
        <v>52</v>
      </c>
      <c r="C244" s="14">
        <f t="shared" si="300"/>
        <v>22483.699999999997</v>
      </c>
      <c r="D244" s="284">
        <f>D245</f>
        <v>4559.0999999999995</v>
      </c>
      <c r="E244" s="284">
        <f t="shared" ref="E244:G244" si="352">E245</f>
        <v>17924.599999999999</v>
      </c>
      <c r="F244" s="284">
        <f t="shared" si="352"/>
        <v>0</v>
      </c>
      <c r="G244" s="284">
        <f t="shared" si="352"/>
        <v>0</v>
      </c>
      <c r="H244" s="14">
        <f t="shared" si="302"/>
        <v>0</v>
      </c>
      <c r="I244" s="284">
        <f>I245</f>
        <v>0</v>
      </c>
      <c r="J244" s="284">
        <f t="shared" ref="J244:K244" si="353">J245</f>
        <v>0</v>
      </c>
      <c r="K244" s="284">
        <f t="shared" si="353"/>
        <v>0</v>
      </c>
      <c r="L244" s="284">
        <f t="shared" ref="L244" si="354">L245+L247</f>
        <v>0</v>
      </c>
      <c r="M244" s="284">
        <f t="shared" si="340"/>
        <v>0</v>
      </c>
      <c r="N244" s="284">
        <f t="shared" si="296"/>
        <v>22483.699999999997</v>
      </c>
      <c r="O244" s="284">
        <f t="shared" si="341"/>
        <v>0</v>
      </c>
      <c r="P244" s="284">
        <f t="shared" si="297"/>
        <v>4559.0999999999995</v>
      </c>
      <c r="Q244" s="284">
        <f t="shared" si="342"/>
        <v>0</v>
      </c>
      <c r="R244" s="284">
        <f t="shared" si="298"/>
        <v>17924.599999999999</v>
      </c>
      <c r="S244" s="284" t="str">
        <f t="shared" si="343"/>
        <v>-</v>
      </c>
      <c r="T244" s="284">
        <f t="shared" si="299"/>
        <v>0</v>
      </c>
      <c r="U244" s="32"/>
    </row>
    <row r="245" spans="1:21" s="9" customFormat="1" ht="51" outlineLevel="2" collapsed="1" x14ac:dyDescent="0.25">
      <c r="A245" s="285"/>
      <c r="B245" s="286" t="s">
        <v>815</v>
      </c>
      <c r="C245" s="11">
        <f t="shared" si="300"/>
        <v>22483.699999999997</v>
      </c>
      <c r="D245" s="43">
        <f>D246+D247</f>
        <v>4559.0999999999995</v>
      </c>
      <c r="E245" s="43">
        <f t="shared" ref="E245:K245" si="355">E246+E247</f>
        <v>17924.599999999999</v>
      </c>
      <c r="F245" s="43">
        <f t="shared" si="355"/>
        <v>0</v>
      </c>
      <c r="G245" s="43">
        <f t="shared" si="355"/>
        <v>0</v>
      </c>
      <c r="H245" s="14">
        <f>SUM(I245:K245)</f>
        <v>0</v>
      </c>
      <c r="I245" s="43">
        <f t="shared" si="355"/>
        <v>0</v>
      </c>
      <c r="J245" s="43">
        <f t="shared" si="355"/>
        <v>0</v>
      </c>
      <c r="K245" s="43">
        <f t="shared" si="355"/>
        <v>0</v>
      </c>
      <c r="L245" s="43">
        <v>0</v>
      </c>
      <c r="M245" s="11">
        <f t="shared" si="340"/>
        <v>0</v>
      </c>
      <c r="N245" s="11">
        <f t="shared" si="296"/>
        <v>22483.699999999997</v>
      </c>
      <c r="O245" s="11">
        <f t="shared" si="341"/>
        <v>0</v>
      </c>
      <c r="P245" s="11">
        <f t="shared" si="297"/>
        <v>4559.0999999999995</v>
      </c>
      <c r="Q245" s="11">
        <f>IFERROR(J245/E245*100,"-")</f>
        <v>0</v>
      </c>
      <c r="R245" s="11">
        <f t="shared" si="298"/>
        <v>17924.599999999999</v>
      </c>
      <c r="S245" s="11" t="str">
        <f t="shared" si="343"/>
        <v>-</v>
      </c>
      <c r="T245" s="11">
        <f t="shared" si="299"/>
        <v>0</v>
      </c>
      <c r="U245" s="362" t="s">
        <v>849</v>
      </c>
    </row>
    <row r="246" spans="1:21" s="9" customFormat="1" ht="51" hidden="1" outlineLevel="3" x14ac:dyDescent="0.25">
      <c r="A246" s="285"/>
      <c r="B246" s="286" t="s">
        <v>645</v>
      </c>
      <c r="C246" s="11">
        <f t="shared" si="300"/>
        <v>18868</v>
      </c>
      <c r="D246" s="43">
        <v>943.4</v>
      </c>
      <c r="E246" s="43">
        <v>17924.599999999999</v>
      </c>
      <c r="F246" s="43">
        <v>0</v>
      </c>
      <c r="G246" s="43"/>
      <c r="H246" s="11">
        <f t="shared" si="302"/>
        <v>0</v>
      </c>
      <c r="I246" s="43">
        <v>0</v>
      </c>
      <c r="J246" s="43">
        <v>0</v>
      </c>
      <c r="K246" s="43">
        <v>0</v>
      </c>
      <c r="L246" s="43"/>
      <c r="M246" s="11">
        <f t="shared" si="340"/>
        <v>0</v>
      </c>
      <c r="N246" s="11">
        <f t="shared" si="296"/>
        <v>18868</v>
      </c>
      <c r="O246" s="11">
        <f t="shared" si="341"/>
        <v>0</v>
      </c>
      <c r="P246" s="11">
        <f t="shared" si="297"/>
        <v>943.4</v>
      </c>
      <c r="Q246" s="11">
        <f>IFERROR(J246/E246*100,"-")</f>
        <v>0</v>
      </c>
      <c r="R246" s="11">
        <f t="shared" si="298"/>
        <v>17924.599999999999</v>
      </c>
      <c r="S246" s="11" t="str">
        <f t="shared" si="343"/>
        <v>-</v>
      </c>
      <c r="T246" s="11">
        <f t="shared" si="299"/>
        <v>0</v>
      </c>
      <c r="U246" s="363"/>
    </row>
    <row r="247" spans="1:21" s="9" customFormat="1" ht="25.5" hidden="1" outlineLevel="3" x14ac:dyDescent="0.25">
      <c r="A247" s="285"/>
      <c r="B247" s="286" t="s">
        <v>53</v>
      </c>
      <c r="C247" s="11">
        <f t="shared" ref="C247:C267" si="356">SUM(D247:F247)</f>
        <v>3615.7</v>
      </c>
      <c r="D247" s="43">
        <v>3615.7</v>
      </c>
      <c r="E247" s="43">
        <v>0</v>
      </c>
      <c r="F247" s="43">
        <v>0</v>
      </c>
      <c r="G247" s="43">
        <v>0</v>
      </c>
      <c r="H247" s="11">
        <f t="shared" si="302"/>
        <v>0</v>
      </c>
      <c r="I247" s="43">
        <v>0</v>
      </c>
      <c r="J247" s="43">
        <v>0</v>
      </c>
      <c r="K247" s="43">
        <v>0</v>
      </c>
      <c r="L247" s="43">
        <v>0</v>
      </c>
      <c r="M247" s="11">
        <f t="shared" si="340"/>
        <v>0</v>
      </c>
      <c r="N247" s="11">
        <f t="shared" si="296"/>
        <v>3615.7</v>
      </c>
      <c r="O247" s="11">
        <f t="shared" si="341"/>
        <v>0</v>
      </c>
      <c r="P247" s="11">
        <f t="shared" si="297"/>
        <v>3615.7</v>
      </c>
      <c r="Q247" s="11" t="str">
        <f t="shared" si="342"/>
        <v>-</v>
      </c>
      <c r="R247" s="11">
        <f t="shared" si="298"/>
        <v>0</v>
      </c>
      <c r="S247" s="11" t="str">
        <f t="shared" si="343"/>
        <v>-</v>
      </c>
      <c r="T247" s="11">
        <f t="shared" si="299"/>
        <v>0</v>
      </c>
      <c r="U247" s="364"/>
    </row>
    <row r="248" spans="1:21" s="9" customFormat="1" ht="38.25" outlineLevel="1" x14ac:dyDescent="0.25">
      <c r="A248" s="283"/>
      <c r="B248" s="34" t="s">
        <v>54</v>
      </c>
      <c r="C248" s="14">
        <f t="shared" si="356"/>
        <v>53168.400000000009</v>
      </c>
      <c r="D248" s="284">
        <f>D249</f>
        <v>53168.400000000009</v>
      </c>
      <c r="E248" s="284">
        <f t="shared" ref="E248:F248" si="357">E249</f>
        <v>0</v>
      </c>
      <c r="F248" s="284">
        <f t="shared" si="357"/>
        <v>0</v>
      </c>
      <c r="G248" s="284">
        <f t="shared" ref="G248:L248" si="358">SUM(G250:G252)</f>
        <v>0</v>
      </c>
      <c r="H248" s="14">
        <f t="shared" ref="H248:H267" si="359">SUM(I248:K248)</f>
        <v>6996.9</v>
      </c>
      <c r="I248" s="284">
        <f>I249</f>
        <v>6996.9</v>
      </c>
      <c r="J248" s="284">
        <f t="shared" ref="J248:K248" si="360">J249</f>
        <v>0</v>
      </c>
      <c r="K248" s="284">
        <f t="shared" si="360"/>
        <v>0</v>
      </c>
      <c r="L248" s="284">
        <f t="shared" si="358"/>
        <v>0</v>
      </c>
      <c r="M248" s="14">
        <f t="shared" si="340"/>
        <v>13.159884442638859</v>
      </c>
      <c r="N248" s="14">
        <f t="shared" si="296"/>
        <v>46171.500000000007</v>
      </c>
      <c r="O248" s="14">
        <f t="shared" si="341"/>
        <v>13.159884442638859</v>
      </c>
      <c r="P248" s="14">
        <f t="shared" si="297"/>
        <v>46171.500000000007</v>
      </c>
      <c r="Q248" s="14" t="str">
        <f t="shared" si="342"/>
        <v>-</v>
      </c>
      <c r="R248" s="14">
        <f t="shared" si="298"/>
        <v>0</v>
      </c>
      <c r="S248" s="14" t="str">
        <f t="shared" si="343"/>
        <v>-</v>
      </c>
      <c r="T248" s="14">
        <f t="shared" si="299"/>
        <v>0</v>
      </c>
      <c r="U248" s="69"/>
    </row>
    <row r="249" spans="1:21" s="9" customFormat="1" ht="54.75" customHeight="1" outlineLevel="2" collapsed="1" x14ac:dyDescent="0.25">
      <c r="A249" s="285"/>
      <c r="B249" s="286" t="s">
        <v>816</v>
      </c>
      <c r="C249" s="11">
        <f t="shared" si="356"/>
        <v>53168.400000000009</v>
      </c>
      <c r="D249" s="43">
        <f>SUM(D250:D254)</f>
        <v>53168.400000000009</v>
      </c>
      <c r="E249" s="43">
        <f t="shared" ref="E249:G249" si="361">SUM(E250:E254)</f>
        <v>0</v>
      </c>
      <c r="F249" s="43">
        <f t="shared" si="361"/>
        <v>0</v>
      </c>
      <c r="G249" s="43">
        <f t="shared" si="361"/>
        <v>0</v>
      </c>
      <c r="H249" s="11">
        <f t="shared" si="359"/>
        <v>6996.9</v>
      </c>
      <c r="I249" s="43">
        <f>SUM(I250:I254)</f>
        <v>6996.9</v>
      </c>
      <c r="J249" s="43">
        <f t="shared" ref="J249:K249" si="362">SUM(J250:J254)</f>
        <v>0</v>
      </c>
      <c r="K249" s="43">
        <f t="shared" si="362"/>
        <v>0</v>
      </c>
      <c r="L249" s="11"/>
      <c r="M249" s="11">
        <f t="shared" si="340"/>
        <v>13.159884442638859</v>
      </c>
      <c r="N249" s="11">
        <f t="shared" si="296"/>
        <v>46171.500000000007</v>
      </c>
      <c r="O249" s="11">
        <f t="shared" si="341"/>
        <v>13.159884442638859</v>
      </c>
      <c r="P249" s="11">
        <f t="shared" si="297"/>
        <v>46171.500000000007</v>
      </c>
      <c r="Q249" s="11" t="str">
        <f t="shared" si="342"/>
        <v>-</v>
      </c>
      <c r="R249" s="11">
        <f t="shared" si="298"/>
        <v>0</v>
      </c>
      <c r="S249" s="11" t="str">
        <f t="shared" si="343"/>
        <v>-</v>
      </c>
      <c r="T249" s="11">
        <f t="shared" si="299"/>
        <v>0</v>
      </c>
      <c r="U249" s="26" t="s">
        <v>850</v>
      </c>
    </row>
    <row r="250" spans="1:21" s="9" customFormat="1" ht="22.5" hidden="1" customHeight="1" outlineLevel="3" x14ac:dyDescent="0.25">
      <c r="A250" s="285"/>
      <c r="B250" s="286" t="s">
        <v>55</v>
      </c>
      <c r="C250" s="11">
        <f t="shared" si="356"/>
        <v>28794.9</v>
      </c>
      <c r="D250" s="43">
        <v>28794.9</v>
      </c>
      <c r="E250" s="43">
        <v>0</v>
      </c>
      <c r="F250" s="43">
        <v>0</v>
      </c>
      <c r="G250" s="43">
        <v>0</v>
      </c>
      <c r="H250" s="11">
        <f t="shared" si="359"/>
        <v>3861.9</v>
      </c>
      <c r="I250" s="43">
        <v>3861.9</v>
      </c>
      <c r="J250" s="43">
        <v>0</v>
      </c>
      <c r="K250" s="11">
        <v>0</v>
      </c>
      <c r="L250" s="11"/>
      <c r="M250" s="11">
        <f t="shared" si="340"/>
        <v>13.411749997395372</v>
      </c>
      <c r="N250" s="11">
        <f t="shared" si="296"/>
        <v>24933</v>
      </c>
      <c r="O250" s="11">
        <f t="shared" si="341"/>
        <v>13.411749997395372</v>
      </c>
      <c r="P250" s="11">
        <f t="shared" si="297"/>
        <v>24933</v>
      </c>
      <c r="Q250" s="11" t="str">
        <f t="shared" si="342"/>
        <v>-</v>
      </c>
      <c r="R250" s="11">
        <f t="shared" si="298"/>
        <v>0</v>
      </c>
      <c r="S250" s="11" t="str">
        <f t="shared" si="343"/>
        <v>-</v>
      </c>
      <c r="T250" s="11">
        <f t="shared" si="299"/>
        <v>0</v>
      </c>
      <c r="U250" s="26"/>
    </row>
    <row r="251" spans="1:21" s="9" customFormat="1" ht="26.25" hidden="1" customHeight="1" outlineLevel="3" x14ac:dyDescent="0.25">
      <c r="A251" s="285"/>
      <c r="B251" s="286" t="s">
        <v>56</v>
      </c>
      <c r="C251" s="11">
        <f t="shared" si="356"/>
        <v>18160.2</v>
      </c>
      <c r="D251" s="43">
        <v>18160.2</v>
      </c>
      <c r="E251" s="43">
        <v>0</v>
      </c>
      <c r="F251" s="43">
        <v>0</v>
      </c>
      <c r="G251" s="43">
        <v>0</v>
      </c>
      <c r="H251" s="11">
        <f t="shared" si="359"/>
        <v>2883.5</v>
      </c>
      <c r="I251" s="43">
        <v>2883.5</v>
      </c>
      <c r="J251" s="43">
        <v>0</v>
      </c>
      <c r="K251" s="11">
        <v>0</v>
      </c>
      <c r="L251" s="11"/>
      <c r="M251" s="11">
        <f t="shared" si="340"/>
        <v>15.878129095494542</v>
      </c>
      <c r="N251" s="11">
        <f t="shared" si="296"/>
        <v>15276.7</v>
      </c>
      <c r="O251" s="11">
        <f t="shared" si="341"/>
        <v>15.878129095494542</v>
      </c>
      <c r="P251" s="11">
        <f t="shared" si="297"/>
        <v>15276.7</v>
      </c>
      <c r="Q251" s="11" t="str">
        <f t="shared" si="342"/>
        <v>-</v>
      </c>
      <c r="R251" s="11">
        <f t="shared" si="298"/>
        <v>0</v>
      </c>
      <c r="S251" s="11" t="str">
        <f t="shared" si="343"/>
        <v>-</v>
      </c>
      <c r="T251" s="11">
        <f t="shared" si="299"/>
        <v>0</v>
      </c>
      <c r="U251" s="26"/>
    </row>
    <row r="252" spans="1:21" s="9" customFormat="1" ht="15.75" hidden="1" outlineLevel="3" x14ac:dyDescent="0.25">
      <c r="A252" s="287"/>
      <c r="B252" s="286" t="s">
        <v>57</v>
      </c>
      <c r="C252" s="11">
        <f t="shared" si="356"/>
        <v>3468.6</v>
      </c>
      <c r="D252" s="43">
        <v>3468.6</v>
      </c>
      <c r="E252" s="43">
        <v>0</v>
      </c>
      <c r="F252" s="43">
        <v>0</v>
      </c>
      <c r="G252" s="43">
        <v>0</v>
      </c>
      <c r="H252" s="11">
        <f t="shared" si="359"/>
        <v>0</v>
      </c>
      <c r="I252" s="43">
        <v>0</v>
      </c>
      <c r="J252" s="43">
        <v>0</v>
      </c>
      <c r="K252" s="11">
        <v>0</v>
      </c>
      <c r="L252" s="11"/>
      <c r="M252" s="11">
        <f t="shared" si="340"/>
        <v>0</v>
      </c>
      <c r="N252" s="11">
        <f t="shared" si="296"/>
        <v>3468.6</v>
      </c>
      <c r="O252" s="11">
        <f t="shared" si="341"/>
        <v>0</v>
      </c>
      <c r="P252" s="11">
        <f t="shared" si="297"/>
        <v>3468.6</v>
      </c>
      <c r="Q252" s="11" t="str">
        <f t="shared" si="342"/>
        <v>-</v>
      </c>
      <c r="R252" s="11">
        <f t="shared" si="298"/>
        <v>0</v>
      </c>
      <c r="S252" s="11" t="str">
        <f t="shared" si="343"/>
        <v>-</v>
      </c>
      <c r="T252" s="11">
        <f t="shared" si="299"/>
        <v>0</v>
      </c>
      <c r="U252" s="26"/>
    </row>
    <row r="253" spans="1:21" s="9" customFormat="1" ht="20.25" hidden="1" customHeight="1" outlineLevel="3" x14ac:dyDescent="0.25">
      <c r="A253" s="287"/>
      <c r="B253" s="286" t="s">
        <v>646</v>
      </c>
      <c r="C253" s="11">
        <f t="shared" ref="C253" si="363">SUM(D253:F253)</f>
        <v>1508.9</v>
      </c>
      <c r="D253" s="43">
        <v>1508.9</v>
      </c>
      <c r="E253" s="43">
        <v>0</v>
      </c>
      <c r="F253" s="43">
        <v>0</v>
      </c>
      <c r="G253" s="43"/>
      <c r="H253" s="11">
        <f t="shared" ref="H253" si="364">SUM(I253:K253)</f>
        <v>251.5</v>
      </c>
      <c r="I253" s="43">
        <v>251.5</v>
      </c>
      <c r="J253" s="43">
        <v>0</v>
      </c>
      <c r="K253" s="11">
        <v>0</v>
      </c>
      <c r="L253" s="11"/>
      <c r="M253" s="11">
        <f t="shared" ref="M253" si="365">IFERROR(H253/C253*100,"-")</f>
        <v>16.667771224070513</v>
      </c>
      <c r="N253" s="11">
        <f t="shared" ref="N253" si="366">C253-H253</f>
        <v>1257.4000000000001</v>
      </c>
      <c r="O253" s="11">
        <f t="shared" ref="O253" si="367">IFERROR(I253/D253*100,"-")</f>
        <v>16.667771224070513</v>
      </c>
      <c r="P253" s="11">
        <f t="shared" ref="P253" si="368">D253-I253</f>
        <v>1257.4000000000001</v>
      </c>
      <c r="Q253" s="11" t="str">
        <f t="shared" ref="Q253" si="369">IFERROR(J253/E253*100,"-")</f>
        <v>-</v>
      </c>
      <c r="R253" s="11">
        <f t="shared" ref="R253" si="370">E253-J253</f>
        <v>0</v>
      </c>
      <c r="S253" s="11" t="str">
        <f t="shared" ref="S253" si="371">IFERROR(K253/F253*100,"-")</f>
        <v>-</v>
      </c>
      <c r="T253" s="11">
        <f t="shared" ref="T253" si="372">F253-K253</f>
        <v>0</v>
      </c>
      <c r="U253" s="26"/>
    </row>
    <row r="254" spans="1:21" s="9" customFormat="1" ht="33.75" hidden="1" customHeight="1" outlineLevel="3" x14ac:dyDescent="0.25">
      <c r="A254" s="287"/>
      <c r="B254" s="286" t="s">
        <v>647</v>
      </c>
      <c r="C254" s="11">
        <f t="shared" si="356"/>
        <v>1235.8</v>
      </c>
      <c r="D254" s="43">
        <v>1235.8</v>
      </c>
      <c r="E254" s="43">
        <v>0</v>
      </c>
      <c r="F254" s="43">
        <v>0</v>
      </c>
      <c r="G254" s="43"/>
      <c r="H254" s="11">
        <f t="shared" si="359"/>
        <v>0</v>
      </c>
      <c r="I254" s="43">
        <v>0</v>
      </c>
      <c r="J254" s="43">
        <v>0</v>
      </c>
      <c r="K254" s="11">
        <v>0</v>
      </c>
      <c r="L254" s="11"/>
      <c r="M254" s="11">
        <f t="shared" si="340"/>
        <v>0</v>
      </c>
      <c r="N254" s="11">
        <f t="shared" si="296"/>
        <v>1235.8</v>
      </c>
      <c r="O254" s="11">
        <f t="shared" si="341"/>
        <v>0</v>
      </c>
      <c r="P254" s="11">
        <f t="shared" si="297"/>
        <v>1235.8</v>
      </c>
      <c r="Q254" s="11" t="str">
        <f t="shared" si="342"/>
        <v>-</v>
      </c>
      <c r="R254" s="11">
        <f t="shared" si="298"/>
        <v>0</v>
      </c>
      <c r="S254" s="11" t="str">
        <f t="shared" si="343"/>
        <v>-</v>
      </c>
      <c r="T254" s="11">
        <f t="shared" si="299"/>
        <v>0</v>
      </c>
      <c r="U254" s="26"/>
    </row>
    <row r="255" spans="1:21" s="9" customFormat="1" ht="25.5" outlineLevel="1" x14ac:dyDescent="0.25">
      <c r="A255" s="288"/>
      <c r="B255" s="34" t="s">
        <v>648</v>
      </c>
      <c r="C255" s="14">
        <f t="shared" si="356"/>
        <v>42344.3</v>
      </c>
      <c r="D255" s="284">
        <f>D256</f>
        <v>42344.3</v>
      </c>
      <c r="E255" s="284">
        <f t="shared" ref="E255:F255" si="373">E256</f>
        <v>0</v>
      </c>
      <c r="F255" s="284">
        <f t="shared" si="373"/>
        <v>0</v>
      </c>
      <c r="G255" s="284">
        <f>SUM(G256:G258)</f>
        <v>-2</v>
      </c>
      <c r="H255" s="14">
        <f t="shared" si="359"/>
        <v>9207.6</v>
      </c>
      <c r="I255" s="284">
        <f>I256</f>
        <v>9207.6</v>
      </c>
      <c r="J255" s="284">
        <f t="shared" ref="J255:L255" si="374">J256</f>
        <v>0</v>
      </c>
      <c r="K255" s="284">
        <f t="shared" si="374"/>
        <v>0</v>
      </c>
      <c r="L255" s="284">
        <f t="shared" si="374"/>
        <v>0</v>
      </c>
      <c r="M255" s="284">
        <f t="shared" si="340"/>
        <v>21.744603169730045</v>
      </c>
      <c r="N255" s="284">
        <f t="shared" si="296"/>
        <v>33136.700000000004</v>
      </c>
      <c r="O255" s="284">
        <f t="shared" si="341"/>
        <v>21.744603169730045</v>
      </c>
      <c r="P255" s="284">
        <f t="shared" si="297"/>
        <v>33136.700000000004</v>
      </c>
      <c r="Q255" s="284" t="str">
        <f t="shared" si="342"/>
        <v>-</v>
      </c>
      <c r="R255" s="284">
        <f t="shared" si="298"/>
        <v>0</v>
      </c>
      <c r="S255" s="284" t="str">
        <f t="shared" si="343"/>
        <v>-</v>
      </c>
      <c r="T255" s="284">
        <f t="shared" si="299"/>
        <v>0</v>
      </c>
      <c r="U255" s="32"/>
    </row>
    <row r="256" spans="1:21" s="9" customFormat="1" ht="38.25" outlineLevel="2" collapsed="1" x14ac:dyDescent="0.25">
      <c r="A256" s="283"/>
      <c r="B256" s="286" t="s">
        <v>817</v>
      </c>
      <c r="C256" s="11">
        <f t="shared" si="356"/>
        <v>42344.3</v>
      </c>
      <c r="D256" s="43">
        <f>SUM(D257:D258)</f>
        <v>42344.3</v>
      </c>
      <c r="E256" s="43">
        <f t="shared" ref="E256:K256" si="375">SUM(E257:E258)</f>
        <v>0</v>
      </c>
      <c r="F256" s="43">
        <f t="shared" si="375"/>
        <v>0</v>
      </c>
      <c r="G256" s="43">
        <f t="shared" si="375"/>
        <v>-1</v>
      </c>
      <c r="H256" s="43">
        <f t="shared" ref="H256:H257" si="376">SUM(I256:K256)</f>
        <v>9207.6</v>
      </c>
      <c r="I256" s="43">
        <f t="shared" si="375"/>
        <v>9207.6</v>
      </c>
      <c r="J256" s="43">
        <f t="shared" si="375"/>
        <v>0</v>
      </c>
      <c r="K256" s="43">
        <f t="shared" si="375"/>
        <v>0</v>
      </c>
      <c r="L256" s="43">
        <v>0</v>
      </c>
      <c r="M256" s="11">
        <f t="shared" si="340"/>
        <v>21.744603169730045</v>
      </c>
      <c r="N256" s="11">
        <f t="shared" si="296"/>
        <v>33136.700000000004</v>
      </c>
      <c r="O256" s="11">
        <f t="shared" si="341"/>
        <v>21.744603169730045</v>
      </c>
      <c r="P256" s="11">
        <f t="shared" si="297"/>
        <v>33136.700000000004</v>
      </c>
      <c r="Q256" s="11" t="str">
        <f t="shared" si="342"/>
        <v>-</v>
      </c>
      <c r="R256" s="11">
        <f t="shared" si="298"/>
        <v>0</v>
      </c>
      <c r="S256" s="11" t="str">
        <f t="shared" si="343"/>
        <v>-</v>
      </c>
      <c r="T256" s="11">
        <f t="shared" si="299"/>
        <v>0</v>
      </c>
      <c r="U256" s="365" t="s">
        <v>850</v>
      </c>
    </row>
    <row r="257" spans="1:21" s="9" customFormat="1" ht="19.5" hidden="1" customHeight="1" outlineLevel="3" x14ac:dyDescent="0.25">
      <c r="A257" s="283"/>
      <c r="B257" s="286" t="s">
        <v>649</v>
      </c>
      <c r="C257" s="11">
        <f t="shared" ref="C257" si="377">SUM(D257:F257)</f>
        <v>3715</v>
      </c>
      <c r="D257" s="43">
        <v>3715</v>
      </c>
      <c r="E257" s="43">
        <v>0</v>
      </c>
      <c r="F257" s="43">
        <v>0</v>
      </c>
      <c r="G257" s="43">
        <v>-1</v>
      </c>
      <c r="H257" s="43">
        <f t="shared" si="376"/>
        <v>0</v>
      </c>
      <c r="I257" s="43">
        <v>0</v>
      </c>
      <c r="J257" s="43">
        <v>0</v>
      </c>
      <c r="K257" s="43">
        <v>0</v>
      </c>
      <c r="L257" s="43">
        <v>-1</v>
      </c>
      <c r="M257" s="11">
        <f t="shared" ref="M257" si="378">IFERROR(H257/C257*100,"-")</f>
        <v>0</v>
      </c>
      <c r="N257" s="11">
        <f t="shared" ref="N257" si="379">C257-H257</f>
        <v>3715</v>
      </c>
      <c r="O257" s="11">
        <f t="shared" ref="O257" si="380">IFERROR(I257/D257*100,"-")</f>
        <v>0</v>
      </c>
      <c r="P257" s="11">
        <f t="shared" ref="P257" si="381">D257-I257</f>
        <v>3715</v>
      </c>
      <c r="Q257" s="11" t="str">
        <f t="shared" ref="Q257" si="382">IFERROR(J257/E257*100,"-")</f>
        <v>-</v>
      </c>
      <c r="R257" s="11">
        <f t="shared" ref="R257" si="383">E257-J257</f>
        <v>0</v>
      </c>
      <c r="S257" s="11" t="str">
        <f t="shared" ref="S257" si="384">IFERROR(K257/F257*100,"-")</f>
        <v>-</v>
      </c>
      <c r="T257" s="11">
        <f t="shared" ref="T257" si="385">F257-K257</f>
        <v>0</v>
      </c>
      <c r="U257" s="366"/>
    </row>
    <row r="258" spans="1:21" s="9" customFormat="1" ht="23.25" hidden="1" customHeight="1" outlineLevel="3" x14ac:dyDescent="0.25">
      <c r="A258" s="283"/>
      <c r="B258" s="286" t="s">
        <v>650</v>
      </c>
      <c r="C258" s="11">
        <f t="shared" si="356"/>
        <v>38629.300000000003</v>
      </c>
      <c r="D258" s="43">
        <v>38629.300000000003</v>
      </c>
      <c r="E258" s="43">
        <v>0</v>
      </c>
      <c r="F258" s="43">
        <v>0</v>
      </c>
      <c r="G258" s="43">
        <v>0</v>
      </c>
      <c r="H258" s="43">
        <f t="shared" si="359"/>
        <v>9207.6</v>
      </c>
      <c r="I258" s="43">
        <v>9207.6</v>
      </c>
      <c r="J258" s="43">
        <v>0</v>
      </c>
      <c r="K258" s="43">
        <v>0</v>
      </c>
      <c r="L258" s="43">
        <v>0</v>
      </c>
      <c r="M258" s="11">
        <f t="shared" si="340"/>
        <v>23.835793037927168</v>
      </c>
      <c r="N258" s="11">
        <f t="shared" si="296"/>
        <v>29421.700000000004</v>
      </c>
      <c r="O258" s="11">
        <f t="shared" si="341"/>
        <v>23.835793037927168</v>
      </c>
      <c r="P258" s="11">
        <f t="shared" si="297"/>
        <v>29421.700000000004</v>
      </c>
      <c r="Q258" s="11" t="str">
        <f t="shared" si="342"/>
        <v>-</v>
      </c>
      <c r="R258" s="11">
        <f t="shared" si="298"/>
        <v>0</v>
      </c>
      <c r="S258" s="11" t="str">
        <f t="shared" si="343"/>
        <v>-</v>
      </c>
      <c r="T258" s="11">
        <f t="shared" si="299"/>
        <v>0</v>
      </c>
      <c r="U258" s="367"/>
    </row>
    <row r="259" spans="1:21" s="4" customFormat="1" ht="67.5" x14ac:dyDescent="0.25">
      <c r="A259" s="12">
        <v>19</v>
      </c>
      <c r="B259" s="1" t="s">
        <v>62</v>
      </c>
      <c r="C259" s="2">
        <f t="shared" si="356"/>
        <v>91622.200000000012</v>
      </c>
      <c r="D259" s="2">
        <f>D260+D263</f>
        <v>85030.1</v>
      </c>
      <c r="E259" s="2">
        <f>E260+E263</f>
        <v>6592.1</v>
      </c>
      <c r="F259" s="2">
        <f>F260+F263</f>
        <v>0</v>
      </c>
      <c r="G259" s="2">
        <f>G260+G263</f>
        <v>0</v>
      </c>
      <c r="H259" s="2">
        <f t="shared" si="359"/>
        <v>11835.6</v>
      </c>
      <c r="I259" s="2">
        <f>I260+I263</f>
        <v>11835.6</v>
      </c>
      <c r="J259" s="2">
        <f>J260+J263</f>
        <v>0</v>
      </c>
      <c r="K259" s="2">
        <f>K260+K263</f>
        <v>0</v>
      </c>
      <c r="L259" s="2">
        <f>L260+L263</f>
        <v>0</v>
      </c>
      <c r="M259" s="2">
        <f t="shared" si="340"/>
        <v>12.917829958241562</v>
      </c>
      <c r="N259" s="2">
        <f t="shared" si="296"/>
        <v>79786.600000000006</v>
      </c>
      <c r="O259" s="2">
        <f t="shared" si="341"/>
        <v>13.919306222149569</v>
      </c>
      <c r="P259" s="2">
        <f t="shared" si="297"/>
        <v>73194.5</v>
      </c>
      <c r="Q259" s="2">
        <f t="shared" si="342"/>
        <v>0</v>
      </c>
      <c r="R259" s="2">
        <f t="shared" si="298"/>
        <v>6592.1</v>
      </c>
      <c r="S259" s="2" t="str">
        <f t="shared" si="343"/>
        <v>-</v>
      </c>
      <c r="T259" s="2">
        <f t="shared" si="299"/>
        <v>0</v>
      </c>
      <c r="U259" s="68"/>
    </row>
    <row r="260" spans="1:21" s="19" customFormat="1" ht="38.25" outlineLevel="1" x14ac:dyDescent="0.25">
      <c r="A260" s="31"/>
      <c r="B260" s="34" t="s">
        <v>59</v>
      </c>
      <c r="C260" s="14">
        <f t="shared" si="356"/>
        <v>91572.200000000012</v>
      </c>
      <c r="D260" s="14">
        <f>SUM(D261:D262)</f>
        <v>84980.1</v>
      </c>
      <c r="E260" s="14">
        <f t="shared" ref="E260:F260" si="386">SUM(E261:E262)</f>
        <v>6592.1</v>
      </c>
      <c r="F260" s="14">
        <f t="shared" si="386"/>
        <v>0</v>
      </c>
      <c r="G260" s="14">
        <f>SUM(G261:G261)</f>
        <v>0</v>
      </c>
      <c r="H260" s="14">
        <f>SUM(I260:K260)</f>
        <v>11835.6</v>
      </c>
      <c r="I260" s="14">
        <f>SUM(I261:I262)</f>
        <v>11835.6</v>
      </c>
      <c r="J260" s="14">
        <f t="shared" ref="J260:K260" si="387">SUM(J261:J262)</f>
        <v>0</v>
      </c>
      <c r="K260" s="14">
        <f t="shared" si="387"/>
        <v>0</v>
      </c>
      <c r="L260" s="14">
        <f>SUM(L261:L261)</f>
        <v>0</v>
      </c>
      <c r="M260" s="14">
        <f t="shared" si="340"/>
        <v>12.924883316115586</v>
      </c>
      <c r="N260" s="14">
        <f t="shared" si="296"/>
        <v>79736.600000000006</v>
      </c>
      <c r="O260" s="14">
        <f t="shared" si="341"/>
        <v>13.927495966702791</v>
      </c>
      <c r="P260" s="14">
        <f t="shared" si="297"/>
        <v>73144.5</v>
      </c>
      <c r="Q260" s="14">
        <f t="shared" si="342"/>
        <v>0</v>
      </c>
      <c r="R260" s="14">
        <f t="shared" si="298"/>
        <v>6592.1</v>
      </c>
      <c r="S260" s="14" t="str">
        <f t="shared" si="343"/>
        <v>-</v>
      </c>
      <c r="T260" s="14">
        <f t="shared" si="299"/>
        <v>0</v>
      </c>
      <c r="U260" s="32"/>
    </row>
    <row r="261" spans="1:21" s="9" customFormat="1" ht="38.25" outlineLevel="2" x14ac:dyDescent="0.25">
      <c r="A261" s="58"/>
      <c r="B261" s="36" t="s">
        <v>438</v>
      </c>
      <c r="C261" s="11">
        <f t="shared" si="356"/>
        <v>38737.599999999999</v>
      </c>
      <c r="D261" s="11">
        <v>38737.599999999999</v>
      </c>
      <c r="E261" s="11">
        <v>0</v>
      </c>
      <c r="F261" s="11">
        <v>0</v>
      </c>
      <c r="G261" s="11">
        <v>0</v>
      </c>
      <c r="H261" s="11">
        <f t="shared" si="359"/>
        <v>11835.6</v>
      </c>
      <c r="I261" s="11">
        <v>11835.6</v>
      </c>
      <c r="J261" s="11">
        <v>0</v>
      </c>
      <c r="K261" s="11">
        <v>0</v>
      </c>
      <c r="L261" s="11">
        <v>0</v>
      </c>
      <c r="M261" s="11">
        <f t="shared" si="340"/>
        <v>30.553260914460374</v>
      </c>
      <c r="N261" s="11">
        <f t="shared" si="296"/>
        <v>26902</v>
      </c>
      <c r="O261" s="11">
        <f t="shared" si="341"/>
        <v>30.553260914460374</v>
      </c>
      <c r="P261" s="11">
        <f t="shared" si="297"/>
        <v>26902</v>
      </c>
      <c r="Q261" s="11" t="str">
        <f t="shared" si="342"/>
        <v>-</v>
      </c>
      <c r="R261" s="11">
        <f t="shared" si="298"/>
        <v>0</v>
      </c>
      <c r="S261" s="11" t="str">
        <f t="shared" si="343"/>
        <v>-</v>
      </c>
      <c r="T261" s="11">
        <f t="shared" si="299"/>
        <v>0</v>
      </c>
      <c r="U261" s="32"/>
    </row>
    <row r="262" spans="1:21" s="9" customFormat="1" ht="38.25" outlineLevel="2" x14ac:dyDescent="0.25">
      <c r="A262" s="58"/>
      <c r="B262" s="36" t="s">
        <v>439</v>
      </c>
      <c r="C262" s="11">
        <f t="shared" si="356"/>
        <v>52834.6</v>
      </c>
      <c r="D262" s="11">
        <v>46242.5</v>
      </c>
      <c r="E262" s="11">
        <v>6592.1</v>
      </c>
      <c r="F262" s="11">
        <v>0</v>
      </c>
      <c r="G262" s="11"/>
      <c r="H262" s="11">
        <f t="shared" si="359"/>
        <v>0</v>
      </c>
      <c r="I262" s="11">
        <v>0</v>
      </c>
      <c r="J262" s="11">
        <v>0</v>
      </c>
      <c r="K262" s="11">
        <v>0</v>
      </c>
      <c r="L262" s="11"/>
      <c r="M262" s="11">
        <f t="shared" si="340"/>
        <v>0</v>
      </c>
      <c r="N262" s="11">
        <f t="shared" si="296"/>
        <v>52834.6</v>
      </c>
      <c r="O262" s="11">
        <f t="shared" si="341"/>
        <v>0</v>
      </c>
      <c r="P262" s="11">
        <f t="shared" si="297"/>
        <v>46242.5</v>
      </c>
      <c r="Q262" s="11">
        <f t="shared" si="342"/>
        <v>0</v>
      </c>
      <c r="R262" s="11">
        <f t="shared" si="298"/>
        <v>6592.1</v>
      </c>
      <c r="S262" s="11" t="str">
        <f t="shared" si="343"/>
        <v>-</v>
      </c>
      <c r="T262" s="11">
        <f t="shared" si="299"/>
        <v>0</v>
      </c>
      <c r="U262" s="32"/>
    </row>
    <row r="263" spans="1:21" s="19" customFormat="1" ht="25.5" outlineLevel="1" x14ac:dyDescent="0.25">
      <c r="A263" s="31"/>
      <c r="B263" s="34" t="s">
        <v>60</v>
      </c>
      <c r="C263" s="14">
        <f t="shared" si="356"/>
        <v>50</v>
      </c>
      <c r="D263" s="14">
        <f>SUM(D264:D265)</f>
        <v>50</v>
      </c>
      <c r="E263" s="14">
        <f>SUM(E264:E265)</f>
        <v>0</v>
      </c>
      <c r="F263" s="14">
        <f>SUM(F264:F265)</f>
        <v>0</v>
      </c>
      <c r="G263" s="14">
        <f>SUM(G264:G265)</f>
        <v>0</v>
      </c>
      <c r="H263" s="14">
        <f t="shared" si="359"/>
        <v>0</v>
      </c>
      <c r="I263" s="14">
        <f>SUM(I264:I265)</f>
        <v>0</v>
      </c>
      <c r="J263" s="14">
        <f>SUM(J264:J265)</f>
        <v>0</v>
      </c>
      <c r="K263" s="14">
        <f>SUM(K264:K265)</f>
        <v>0</v>
      </c>
      <c r="L263" s="14">
        <f>SUM(L264:L265)</f>
        <v>0</v>
      </c>
      <c r="M263" s="14">
        <f t="shared" si="340"/>
        <v>0</v>
      </c>
      <c r="N263" s="14">
        <f t="shared" ref="N263:N271" si="388">C263-H263</f>
        <v>50</v>
      </c>
      <c r="O263" s="14">
        <f t="shared" si="341"/>
        <v>0</v>
      </c>
      <c r="P263" s="14">
        <f t="shared" ref="P263:P271" si="389">D263-I263</f>
        <v>50</v>
      </c>
      <c r="Q263" s="14" t="str">
        <f t="shared" si="342"/>
        <v>-</v>
      </c>
      <c r="R263" s="14">
        <f t="shared" ref="R263:R271" si="390">E263-J263</f>
        <v>0</v>
      </c>
      <c r="S263" s="14" t="str">
        <f t="shared" si="343"/>
        <v>-</v>
      </c>
      <c r="T263" s="14">
        <f t="shared" ref="T263:T271" si="391">F263-K263</f>
        <v>0</v>
      </c>
      <c r="U263" s="32"/>
    </row>
    <row r="264" spans="1:21" s="9" customFormat="1" ht="60" outlineLevel="2" x14ac:dyDescent="0.25">
      <c r="A264" s="31"/>
      <c r="B264" s="36" t="s">
        <v>440</v>
      </c>
      <c r="C264" s="11">
        <f t="shared" si="356"/>
        <v>50</v>
      </c>
      <c r="D264" s="11">
        <v>50</v>
      </c>
      <c r="E264" s="11">
        <v>0</v>
      </c>
      <c r="F264" s="11">
        <v>0</v>
      </c>
      <c r="G264" s="11">
        <v>0</v>
      </c>
      <c r="H264" s="11">
        <f t="shared" si="359"/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f t="shared" si="340"/>
        <v>0</v>
      </c>
      <c r="N264" s="11">
        <f t="shared" si="388"/>
        <v>50</v>
      </c>
      <c r="O264" s="11">
        <f t="shared" si="341"/>
        <v>0</v>
      </c>
      <c r="P264" s="11">
        <f t="shared" si="389"/>
        <v>50</v>
      </c>
      <c r="Q264" s="11" t="str">
        <f t="shared" si="342"/>
        <v>-</v>
      </c>
      <c r="R264" s="11">
        <f t="shared" si="390"/>
        <v>0</v>
      </c>
      <c r="S264" s="11" t="str">
        <f t="shared" si="343"/>
        <v>-</v>
      </c>
      <c r="T264" s="11">
        <f t="shared" si="391"/>
        <v>0</v>
      </c>
      <c r="U264" s="32" t="s">
        <v>296</v>
      </c>
    </row>
    <row r="265" spans="1:21" s="9" customFormat="1" ht="30" outlineLevel="2" x14ac:dyDescent="0.25">
      <c r="A265" s="31"/>
      <c r="B265" s="36" t="s">
        <v>61</v>
      </c>
      <c r="C265" s="11">
        <f t="shared" si="356"/>
        <v>0</v>
      </c>
      <c r="D265" s="11" t="s">
        <v>441</v>
      </c>
      <c r="E265" s="11">
        <v>0</v>
      </c>
      <c r="F265" s="11">
        <v>0</v>
      </c>
      <c r="G265" s="11">
        <v>0</v>
      </c>
      <c r="H265" s="11">
        <f t="shared" si="359"/>
        <v>0</v>
      </c>
      <c r="I265" s="11">
        <v>0</v>
      </c>
      <c r="J265" s="11">
        <v>0</v>
      </c>
      <c r="K265" s="11">
        <v>0</v>
      </c>
      <c r="L265" s="11">
        <v>0</v>
      </c>
      <c r="M265" s="11" t="str">
        <f t="shared" si="340"/>
        <v>-</v>
      </c>
      <c r="N265" s="11">
        <f t="shared" si="388"/>
        <v>0</v>
      </c>
      <c r="O265" s="11" t="str">
        <f t="shared" si="341"/>
        <v>-</v>
      </c>
      <c r="P265" s="11"/>
      <c r="Q265" s="11" t="str">
        <f t="shared" si="342"/>
        <v>-</v>
      </c>
      <c r="R265" s="11">
        <f t="shared" si="390"/>
        <v>0</v>
      </c>
      <c r="S265" s="11" t="str">
        <f t="shared" si="343"/>
        <v>-</v>
      </c>
      <c r="T265" s="11">
        <f t="shared" si="391"/>
        <v>0</v>
      </c>
      <c r="U265" s="69" t="s">
        <v>297</v>
      </c>
    </row>
    <row r="266" spans="1:21" ht="28.5" hidden="1" customHeight="1" x14ac:dyDescent="0.25">
      <c r="A266" s="48"/>
      <c r="B266" s="47" t="s">
        <v>121</v>
      </c>
      <c r="C266" s="41">
        <f t="shared" si="356"/>
        <v>0</v>
      </c>
      <c r="D266" s="41">
        <v>0</v>
      </c>
      <c r="E266" s="41">
        <v>0</v>
      </c>
      <c r="F266" s="41">
        <v>0</v>
      </c>
      <c r="G266" s="41">
        <v>0</v>
      </c>
      <c r="H266" s="41">
        <f t="shared" si="359"/>
        <v>0</v>
      </c>
      <c r="I266" s="41">
        <v>0</v>
      </c>
      <c r="J266" s="41">
        <v>0</v>
      </c>
      <c r="K266" s="41">
        <v>0</v>
      </c>
      <c r="L266" s="41">
        <v>0</v>
      </c>
      <c r="M266" s="42">
        <v>0</v>
      </c>
      <c r="N266" s="42">
        <f t="shared" si="388"/>
        <v>0</v>
      </c>
      <c r="O266" s="42">
        <v>0</v>
      </c>
      <c r="P266" s="42">
        <f t="shared" si="389"/>
        <v>0</v>
      </c>
      <c r="Q266" s="42">
        <v>0</v>
      </c>
      <c r="R266" s="42">
        <f t="shared" si="390"/>
        <v>0</v>
      </c>
      <c r="S266" s="42">
        <v>0</v>
      </c>
      <c r="T266" s="42">
        <f t="shared" si="391"/>
        <v>0</v>
      </c>
      <c r="U266" s="119"/>
    </row>
    <row r="267" spans="1:21" s="4" customFormat="1" ht="40.5" x14ac:dyDescent="0.25">
      <c r="A267" s="12">
        <v>20</v>
      </c>
      <c r="B267" s="1" t="s">
        <v>442</v>
      </c>
      <c r="C267" s="2">
        <f t="shared" si="356"/>
        <v>191406.6</v>
      </c>
      <c r="D267" s="2">
        <f>SUM(D268:D271)</f>
        <v>30828.899999999998</v>
      </c>
      <c r="E267" s="2">
        <f>SUM(E268:E271)</f>
        <v>160577.70000000001</v>
      </c>
      <c r="F267" s="2">
        <f>SUM(F268:F271)</f>
        <v>0</v>
      </c>
      <c r="G267" s="2">
        <f>SUM(G268:G271)</f>
        <v>0</v>
      </c>
      <c r="H267" s="2">
        <f t="shared" si="359"/>
        <v>22378.799999999999</v>
      </c>
      <c r="I267" s="2">
        <f>SUM(I268:I271)</f>
        <v>4963.2</v>
      </c>
      <c r="J267" s="2">
        <f>SUM(J268:J271)</f>
        <v>17415.599999999999</v>
      </c>
      <c r="K267" s="2">
        <f>SUM(K268:K271)</f>
        <v>0</v>
      </c>
      <c r="L267" s="2">
        <f>SUM(L268:L271)</f>
        <v>0</v>
      </c>
      <c r="M267" s="2">
        <f t="shared" si="340"/>
        <v>11.691759845271793</v>
      </c>
      <c r="N267" s="2">
        <f t="shared" si="388"/>
        <v>169027.80000000002</v>
      </c>
      <c r="O267" s="2">
        <f t="shared" si="341"/>
        <v>16.099179665833034</v>
      </c>
      <c r="P267" s="2">
        <f t="shared" si="389"/>
        <v>25865.699999999997</v>
      </c>
      <c r="Q267" s="2">
        <f t="shared" si="342"/>
        <v>10.845590639297983</v>
      </c>
      <c r="R267" s="2">
        <f t="shared" si="390"/>
        <v>143162.1</v>
      </c>
      <c r="S267" s="2" t="str">
        <f t="shared" si="343"/>
        <v>-</v>
      </c>
      <c r="T267" s="2">
        <f t="shared" si="391"/>
        <v>0</v>
      </c>
      <c r="U267" s="68"/>
    </row>
    <row r="268" spans="1:21" s="9" customFormat="1" ht="38.25" outlineLevel="1" x14ac:dyDescent="0.25">
      <c r="A268" s="44"/>
      <c r="B268" s="33" t="s">
        <v>443</v>
      </c>
      <c r="C268" s="11">
        <f t="shared" ref="C268:C271" si="392">SUM(D268:G268)</f>
        <v>92776.8</v>
      </c>
      <c r="D268" s="11">
        <v>5503.8</v>
      </c>
      <c r="E268" s="11">
        <v>87273</v>
      </c>
      <c r="F268" s="11">
        <v>0</v>
      </c>
      <c r="G268" s="11">
        <v>0</v>
      </c>
      <c r="H268" s="11">
        <f t="shared" ref="H268:H271" si="393">SUM(I268:L268)</f>
        <v>18521.8</v>
      </c>
      <c r="I268" s="11">
        <v>1106.2</v>
      </c>
      <c r="J268" s="11">
        <v>17415.599999999999</v>
      </c>
      <c r="K268" s="11">
        <v>0</v>
      </c>
      <c r="L268" s="11">
        <v>0</v>
      </c>
      <c r="M268" s="10">
        <f t="shared" si="340"/>
        <v>19.963827163687473</v>
      </c>
      <c r="N268" s="10">
        <f t="shared" si="388"/>
        <v>74255</v>
      </c>
      <c r="O268" s="10">
        <f t="shared" si="341"/>
        <v>20.098840800901197</v>
      </c>
      <c r="P268" s="10">
        <f t="shared" si="389"/>
        <v>4397.6000000000004</v>
      </c>
      <c r="Q268" s="10">
        <f t="shared" si="342"/>
        <v>19.955312639648</v>
      </c>
      <c r="R268" s="10">
        <f t="shared" si="390"/>
        <v>69857.399999999994</v>
      </c>
      <c r="S268" s="10" t="str">
        <f t="shared" si="343"/>
        <v>-</v>
      </c>
      <c r="T268" s="10">
        <f t="shared" si="391"/>
        <v>0</v>
      </c>
      <c r="U268" s="32"/>
    </row>
    <row r="269" spans="1:21" s="9" customFormat="1" ht="45" outlineLevel="1" x14ac:dyDescent="0.25">
      <c r="A269" s="17"/>
      <c r="B269" s="33" t="s">
        <v>444</v>
      </c>
      <c r="C269" s="11">
        <f t="shared" si="392"/>
        <v>23820.1</v>
      </c>
      <c r="D269" s="11">
        <v>23820.1</v>
      </c>
      <c r="E269" s="11">
        <v>0</v>
      </c>
      <c r="F269" s="11">
        <v>0</v>
      </c>
      <c r="G269" s="11">
        <v>0</v>
      </c>
      <c r="H269" s="11">
        <f t="shared" si="393"/>
        <v>3327</v>
      </c>
      <c r="I269" s="11">
        <v>3327</v>
      </c>
      <c r="J269" s="11">
        <v>0</v>
      </c>
      <c r="K269" s="11">
        <v>0</v>
      </c>
      <c r="L269" s="11">
        <v>0</v>
      </c>
      <c r="M269" s="43">
        <f t="shared" si="340"/>
        <v>13.967195771638238</v>
      </c>
      <c r="N269" s="43">
        <f t="shared" si="388"/>
        <v>20493.099999999999</v>
      </c>
      <c r="O269" s="43">
        <f t="shared" si="341"/>
        <v>13.967195771638238</v>
      </c>
      <c r="P269" s="43">
        <f t="shared" si="389"/>
        <v>20493.099999999999</v>
      </c>
      <c r="Q269" s="43" t="str">
        <f t="shared" si="342"/>
        <v>-</v>
      </c>
      <c r="R269" s="43">
        <f t="shared" si="390"/>
        <v>0</v>
      </c>
      <c r="S269" s="43" t="str">
        <f t="shared" si="343"/>
        <v>-</v>
      </c>
      <c r="T269" s="43">
        <f t="shared" si="391"/>
        <v>0</v>
      </c>
      <c r="U269" s="32" t="s">
        <v>446</v>
      </c>
    </row>
    <row r="270" spans="1:21" s="9" customFormat="1" ht="69" customHeight="1" outlineLevel="1" x14ac:dyDescent="0.25">
      <c r="A270" s="17"/>
      <c r="B270" s="33" t="s">
        <v>445</v>
      </c>
      <c r="C270" s="11">
        <f t="shared" si="392"/>
        <v>1505</v>
      </c>
      <c r="D270" s="11">
        <v>1505</v>
      </c>
      <c r="E270" s="11">
        <v>0</v>
      </c>
      <c r="F270" s="11">
        <v>0</v>
      </c>
      <c r="G270" s="11">
        <v>0</v>
      </c>
      <c r="H270" s="11">
        <f t="shared" si="393"/>
        <v>530</v>
      </c>
      <c r="I270" s="11">
        <v>530</v>
      </c>
      <c r="J270" s="11">
        <v>0</v>
      </c>
      <c r="K270" s="11">
        <v>0</v>
      </c>
      <c r="L270" s="11">
        <v>0</v>
      </c>
      <c r="M270" s="11">
        <f t="shared" si="340"/>
        <v>35.215946843853821</v>
      </c>
      <c r="N270" s="11">
        <f t="shared" si="388"/>
        <v>975</v>
      </c>
      <c r="O270" s="11">
        <f t="shared" si="341"/>
        <v>35.215946843853821</v>
      </c>
      <c r="P270" s="11">
        <f t="shared" si="389"/>
        <v>975</v>
      </c>
      <c r="Q270" s="11" t="str">
        <f t="shared" si="342"/>
        <v>-</v>
      </c>
      <c r="R270" s="11">
        <f t="shared" si="390"/>
        <v>0</v>
      </c>
      <c r="S270" s="11" t="str">
        <f t="shared" si="343"/>
        <v>-</v>
      </c>
      <c r="T270" s="11">
        <f t="shared" si="391"/>
        <v>0</v>
      </c>
      <c r="U270" s="32" t="s">
        <v>447</v>
      </c>
    </row>
    <row r="271" spans="1:21" s="9" customFormat="1" ht="78.75" customHeight="1" outlineLevel="1" x14ac:dyDescent="0.25">
      <c r="A271" s="17"/>
      <c r="B271" s="33" t="s">
        <v>448</v>
      </c>
      <c r="C271" s="11">
        <f t="shared" si="392"/>
        <v>73304.7</v>
      </c>
      <c r="D271" s="11">
        <v>0</v>
      </c>
      <c r="E271" s="11">
        <v>73304.7</v>
      </c>
      <c r="F271" s="11">
        <v>0</v>
      </c>
      <c r="G271" s="11">
        <v>0</v>
      </c>
      <c r="H271" s="11">
        <f t="shared" si="393"/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f t="shared" ref="M271" si="394">IFERROR(H271/C271*100,"-")</f>
        <v>0</v>
      </c>
      <c r="N271" s="11">
        <f t="shared" si="388"/>
        <v>73304.7</v>
      </c>
      <c r="O271" s="11" t="str">
        <f>IFERROR(I271/D271*100,"-")</f>
        <v>-</v>
      </c>
      <c r="P271" s="11">
        <f t="shared" si="389"/>
        <v>0</v>
      </c>
      <c r="Q271" s="11">
        <f>IFERROR(J271/E271*100,"-")</f>
        <v>0</v>
      </c>
      <c r="R271" s="11">
        <f t="shared" si="390"/>
        <v>73304.7</v>
      </c>
      <c r="S271" s="11" t="str">
        <f>IFERROR(K271/F271*100,"-")</f>
        <v>-</v>
      </c>
      <c r="T271" s="11">
        <f t="shared" si="391"/>
        <v>0</v>
      </c>
      <c r="U271" s="32" t="s">
        <v>287</v>
      </c>
    </row>
    <row r="272" spans="1:21" x14ac:dyDescent="0.25">
      <c r="I272" s="121"/>
      <c r="J272" s="121"/>
      <c r="K272" s="121"/>
      <c r="L272" s="121"/>
      <c r="O272" s="122"/>
      <c r="P272" s="122"/>
      <c r="Q272" s="122"/>
      <c r="R272" s="122"/>
      <c r="S272" s="122"/>
      <c r="T272" s="122"/>
    </row>
    <row r="273" spans="1:21" s="9" customFormat="1" x14ac:dyDescent="0.25">
      <c r="A273" s="9" t="s">
        <v>63</v>
      </c>
      <c r="M273" s="8"/>
      <c r="N273" s="8"/>
      <c r="O273" s="8"/>
      <c r="P273" s="8"/>
      <c r="Q273" s="8"/>
      <c r="R273" s="8"/>
      <c r="S273" s="8"/>
      <c r="T273" s="8"/>
      <c r="U273" s="92"/>
    </row>
    <row r="275" spans="1:21" s="9" customFormat="1" ht="18.75" x14ac:dyDescent="0.25">
      <c r="A275" s="321" t="s">
        <v>101</v>
      </c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1"/>
      <c r="U275" s="321"/>
    </row>
    <row r="276" spans="1:21" s="9" customFormat="1" x14ac:dyDescent="0.25">
      <c r="A276" s="8"/>
      <c r="M276" s="8"/>
      <c r="N276" s="8"/>
      <c r="O276" s="8"/>
      <c r="P276" s="8"/>
      <c r="Q276" s="8"/>
      <c r="R276" s="8"/>
      <c r="S276" s="8"/>
      <c r="T276" s="8"/>
      <c r="U276" s="92"/>
    </row>
    <row r="277" spans="1:21" s="9" customFormat="1" x14ac:dyDescent="0.25">
      <c r="A277" s="8"/>
      <c r="M277" s="8"/>
      <c r="N277" s="8"/>
      <c r="O277" s="8"/>
      <c r="P277" s="8"/>
      <c r="Q277" s="8"/>
      <c r="R277" s="8"/>
      <c r="S277" s="8"/>
      <c r="T277" s="8"/>
      <c r="U277" s="92"/>
    </row>
    <row r="278" spans="1:21" s="9" customFormat="1" x14ac:dyDescent="0.25">
      <c r="A278" s="16" t="s">
        <v>291</v>
      </c>
      <c r="M278" s="8"/>
      <c r="N278" s="8"/>
      <c r="O278" s="8"/>
      <c r="P278" s="8"/>
      <c r="Q278" s="8"/>
      <c r="R278" s="8"/>
      <c r="S278" s="8"/>
      <c r="T278" s="8"/>
      <c r="U278" s="92"/>
    </row>
  </sheetData>
  <dataConsolidate/>
  <mergeCells count="31">
    <mergeCell ref="U245:U247"/>
    <mergeCell ref="U256:U258"/>
    <mergeCell ref="S6:T6"/>
    <mergeCell ref="O5:T5"/>
    <mergeCell ref="U56:U57"/>
    <mergeCell ref="I5:K5"/>
    <mergeCell ref="K6:K7"/>
    <mergeCell ref="O6:P6"/>
    <mergeCell ref="Q6:R6"/>
    <mergeCell ref="M5:N6"/>
    <mergeCell ref="D6:D7"/>
    <mergeCell ref="E6:E7"/>
    <mergeCell ref="F6:F7"/>
    <mergeCell ref="I6:I7"/>
    <mergeCell ref="J6:J7"/>
    <mergeCell ref="U194:U195"/>
    <mergeCell ref="A275:U275"/>
    <mergeCell ref="A1:U1"/>
    <mergeCell ref="A2:U2"/>
    <mergeCell ref="A4:A7"/>
    <mergeCell ref="B4:B7"/>
    <mergeCell ref="C5:C7"/>
    <mergeCell ref="C4:F4"/>
    <mergeCell ref="D5:F5"/>
    <mergeCell ref="U4:U7"/>
    <mergeCell ref="G4:G7"/>
    <mergeCell ref="L4:L7"/>
    <mergeCell ref="H4:K4"/>
    <mergeCell ref="H5:H7"/>
    <mergeCell ref="U28:U29"/>
    <mergeCell ref="M4:T4"/>
  </mergeCells>
  <pageMargins left="0" right="0" top="0" bottom="0" header="0.31496062992125984" footer="0"/>
  <pageSetup paperSize="9" scale="42" fitToWidth="9" fitToHeight="9" orientation="landscape" r:id="rId1"/>
  <headerFooter differentFirst="1">
    <oddHeader>&amp;R&amp;P</oddHeader>
  </headerFooter>
  <rowBreaks count="1" manualBreakCount="1">
    <brk id="23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12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04" sqref="B204"/>
    </sheetView>
  </sheetViews>
  <sheetFormatPr defaultRowHeight="15" outlineLevelRow="2" x14ac:dyDescent="0.25"/>
  <cols>
    <col min="1" max="1" width="4.42578125" style="25" customWidth="1"/>
    <col min="2" max="2" width="52.42578125" style="25" customWidth="1"/>
    <col min="3" max="3" width="8" style="25" customWidth="1"/>
    <col min="4" max="4" width="12.42578125" style="25" customWidth="1"/>
    <col min="5" max="5" width="14.140625" style="25" customWidth="1"/>
    <col min="6" max="6" width="12" style="25" customWidth="1"/>
    <col min="7" max="7" width="11.5703125" style="25" customWidth="1"/>
    <col min="8" max="8" width="30" style="25" customWidth="1"/>
    <col min="9" max="16384" width="9.140625" style="25"/>
  </cols>
  <sheetData>
    <row r="1" spans="1:21" ht="18.75" x14ac:dyDescent="0.25">
      <c r="A1" s="344" t="s">
        <v>125</v>
      </c>
      <c r="B1" s="344"/>
      <c r="C1" s="344"/>
      <c r="D1" s="344"/>
      <c r="E1" s="344"/>
      <c r="F1" s="344"/>
      <c r="G1" s="344"/>
      <c r="H1" s="344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33" customHeight="1" x14ac:dyDescent="0.25">
      <c r="A2" s="345" t="s">
        <v>351</v>
      </c>
      <c r="B2" s="345"/>
      <c r="C2" s="345"/>
      <c r="D2" s="345"/>
      <c r="E2" s="345"/>
      <c r="F2" s="345"/>
      <c r="G2" s="345"/>
      <c r="H2" s="345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4" spans="1:21" s="21" customFormat="1" ht="18.75" customHeight="1" x14ac:dyDescent="0.25">
      <c r="A4" s="323" t="s">
        <v>0</v>
      </c>
      <c r="B4" s="323" t="s">
        <v>126</v>
      </c>
      <c r="C4" s="323" t="s">
        <v>127</v>
      </c>
      <c r="D4" s="323" t="s">
        <v>128</v>
      </c>
      <c r="E4" s="323" t="s">
        <v>129</v>
      </c>
      <c r="F4" s="346" t="s">
        <v>432</v>
      </c>
      <c r="G4" s="346" t="s">
        <v>155</v>
      </c>
      <c r="H4" s="343" t="s">
        <v>131</v>
      </c>
    </row>
    <row r="5" spans="1:21" s="21" customFormat="1" ht="67.5" customHeight="1" x14ac:dyDescent="0.25">
      <c r="A5" s="323"/>
      <c r="B5" s="323"/>
      <c r="C5" s="323"/>
      <c r="D5" s="323"/>
      <c r="E5" s="323"/>
      <c r="F5" s="347"/>
      <c r="G5" s="347"/>
      <c r="H5" s="343"/>
    </row>
    <row r="6" spans="1:21" s="21" customFormat="1" collapsed="1" x14ac:dyDescent="0.25">
      <c r="A6" s="27" t="s">
        <v>132</v>
      </c>
      <c r="B6" s="337" t="s">
        <v>6</v>
      </c>
      <c r="C6" s="338"/>
      <c r="D6" s="338"/>
      <c r="E6" s="338"/>
      <c r="F6" s="338"/>
      <c r="G6" s="338"/>
      <c r="H6" s="339"/>
    </row>
    <row r="7" spans="1:21" s="97" customFormat="1" ht="27" hidden="1" outlineLevel="1" x14ac:dyDescent="0.25">
      <c r="A7" s="28"/>
      <c r="B7" s="29" t="s">
        <v>221</v>
      </c>
      <c r="C7" s="259" t="s">
        <v>154</v>
      </c>
      <c r="D7" s="259">
        <v>1100</v>
      </c>
      <c r="E7" s="259">
        <v>1160</v>
      </c>
      <c r="F7" s="259">
        <v>1105</v>
      </c>
      <c r="G7" s="30">
        <f>F7/E7</f>
        <v>0.95258620689655171</v>
      </c>
      <c r="H7" s="22" t="s">
        <v>223</v>
      </c>
    </row>
    <row r="8" spans="1:21" s="97" customFormat="1" ht="67.5" hidden="1" outlineLevel="1" x14ac:dyDescent="0.25">
      <c r="A8" s="28"/>
      <c r="B8" s="29" t="s">
        <v>222</v>
      </c>
      <c r="C8" s="259" t="s">
        <v>159</v>
      </c>
      <c r="D8" s="259">
        <v>4200</v>
      </c>
      <c r="E8" s="259">
        <v>4230</v>
      </c>
      <c r="F8" s="259">
        <v>4310</v>
      </c>
      <c r="G8" s="30">
        <f>F8/E8</f>
        <v>1.0189125295508275</v>
      </c>
      <c r="H8" s="22" t="s">
        <v>224</v>
      </c>
    </row>
    <row r="9" spans="1:21" s="97" customFormat="1" ht="67.5" hidden="1" outlineLevel="1" x14ac:dyDescent="0.25">
      <c r="A9" s="28"/>
      <c r="B9" s="29" t="s">
        <v>225</v>
      </c>
      <c r="C9" s="259" t="s">
        <v>159</v>
      </c>
      <c r="D9" s="259">
        <v>365</v>
      </c>
      <c r="E9" s="259">
        <v>380</v>
      </c>
      <c r="F9" s="259">
        <v>372</v>
      </c>
      <c r="G9" s="30">
        <f>F9/E9</f>
        <v>0.97894736842105268</v>
      </c>
      <c r="H9" s="22" t="s">
        <v>224</v>
      </c>
    </row>
    <row r="10" spans="1:21" s="97" customFormat="1" ht="67.5" hidden="1" outlineLevel="1" x14ac:dyDescent="0.25">
      <c r="A10" s="28"/>
      <c r="B10" s="29" t="s">
        <v>299</v>
      </c>
      <c r="C10" s="259" t="s">
        <v>122</v>
      </c>
      <c r="D10" s="259">
        <v>24.56</v>
      </c>
      <c r="E10" s="259">
        <v>24.7</v>
      </c>
      <c r="F10" s="259">
        <v>24.5</v>
      </c>
      <c r="G10" s="30">
        <f>F10/E10</f>
        <v>0.9919028340080972</v>
      </c>
      <c r="H10" s="22" t="s">
        <v>224</v>
      </c>
    </row>
    <row r="11" spans="1:21" s="21" customFormat="1" collapsed="1" x14ac:dyDescent="0.25">
      <c r="A11" s="27" t="s">
        <v>133</v>
      </c>
      <c r="B11" s="337" t="s">
        <v>11</v>
      </c>
      <c r="C11" s="338"/>
      <c r="D11" s="338"/>
      <c r="E11" s="338"/>
      <c r="F11" s="338"/>
      <c r="G11" s="338"/>
      <c r="H11" s="339"/>
    </row>
    <row r="12" spans="1:21" s="35" customFormat="1" ht="15" hidden="1" customHeight="1" outlineLevel="1" x14ac:dyDescent="0.25">
      <c r="A12" s="28"/>
      <c r="B12" s="340" t="s">
        <v>300</v>
      </c>
      <c r="C12" s="341"/>
      <c r="D12" s="341"/>
      <c r="E12" s="341"/>
      <c r="F12" s="341"/>
      <c r="G12" s="341"/>
      <c r="H12" s="342"/>
    </row>
    <row r="13" spans="1:21" s="35" customFormat="1" ht="40.5" hidden="1" outlineLevel="2" x14ac:dyDescent="0.25">
      <c r="A13" s="28"/>
      <c r="B13" s="38" t="s">
        <v>301</v>
      </c>
      <c r="C13" s="114" t="s">
        <v>122</v>
      </c>
      <c r="D13" s="23">
        <v>87.5</v>
      </c>
      <c r="E13" s="23">
        <v>95</v>
      </c>
      <c r="F13" s="23">
        <v>94</v>
      </c>
      <c r="G13" s="30">
        <f t="shared" ref="G13:G20" si="0">F13/E13</f>
        <v>0.98947368421052628</v>
      </c>
      <c r="H13" s="112" t="s">
        <v>279</v>
      </c>
    </row>
    <row r="14" spans="1:21" s="35" customFormat="1" ht="54" hidden="1" outlineLevel="2" x14ac:dyDescent="0.25">
      <c r="A14" s="28"/>
      <c r="B14" s="38" t="s">
        <v>302</v>
      </c>
      <c r="C14" s="114" t="s">
        <v>122</v>
      </c>
      <c r="D14" s="23">
        <v>100</v>
      </c>
      <c r="E14" s="23">
        <v>100</v>
      </c>
      <c r="F14" s="23">
        <v>100</v>
      </c>
      <c r="G14" s="30">
        <f t="shared" si="0"/>
        <v>1</v>
      </c>
      <c r="H14" s="112" t="s">
        <v>280</v>
      </c>
    </row>
    <row r="15" spans="1:21" s="35" customFormat="1" ht="94.5" hidden="1" outlineLevel="2" x14ac:dyDescent="0.25">
      <c r="A15" s="28"/>
      <c r="B15" s="38" t="s">
        <v>303</v>
      </c>
      <c r="C15" s="114" t="s">
        <v>122</v>
      </c>
      <c r="D15" s="23">
        <v>30</v>
      </c>
      <c r="E15" s="23">
        <v>60</v>
      </c>
      <c r="F15" s="23">
        <v>50</v>
      </c>
      <c r="G15" s="30">
        <f t="shared" si="0"/>
        <v>0.83333333333333337</v>
      </c>
      <c r="H15" s="112" t="s">
        <v>502</v>
      </c>
    </row>
    <row r="16" spans="1:21" s="35" customFormat="1" ht="67.5" hidden="1" outlineLevel="2" x14ac:dyDescent="0.25">
      <c r="A16" s="28"/>
      <c r="B16" s="38" t="s">
        <v>304</v>
      </c>
      <c r="C16" s="114" t="s">
        <v>122</v>
      </c>
      <c r="D16" s="23">
        <v>80</v>
      </c>
      <c r="E16" s="23">
        <v>87</v>
      </c>
      <c r="F16" s="23">
        <v>80</v>
      </c>
      <c r="G16" s="30">
        <f t="shared" si="0"/>
        <v>0.91954022988505746</v>
      </c>
      <c r="H16" s="112" t="s">
        <v>503</v>
      </c>
    </row>
    <row r="17" spans="1:8" s="35" customFormat="1" ht="54" hidden="1" outlineLevel="2" x14ac:dyDescent="0.25">
      <c r="A17" s="28"/>
      <c r="B17" s="38" t="s">
        <v>305</v>
      </c>
      <c r="C17" s="114" t="s">
        <v>122</v>
      </c>
      <c r="D17" s="23">
        <v>100</v>
      </c>
      <c r="E17" s="23">
        <v>100</v>
      </c>
      <c r="F17" s="23">
        <v>100</v>
      </c>
      <c r="G17" s="30">
        <f t="shared" si="0"/>
        <v>1</v>
      </c>
      <c r="H17" s="112" t="s">
        <v>280</v>
      </c>
    </row>
    <row r="18" spans="1:8" s="35" customFormat="1" ht="54" hidden="1" outlineLevel="2" x14ac:dyDescent="0.25">
      <c r="A18" s="28"/>
      <c r="B18" s="38" t="s">
        <v>306</v>
      </c>
      <c r="C18" s="23" t="s">
        <v>122</v>
      </c>
      <c r="D18" s="23">
        <v>35</v>
      </c>
      <c r="E18" s="23">
        <v>47.8</v>
      </c>
      <c r="F18" s="23">
        <v>47.8</v>
      </c>
      <c r="G18" s="30">
        <f t="shared" si="0"/>
        <v>1</v>
      </c>
      <c r="H18" s="112" t="s">
        <v>509</v>
      </c>
    </row>
    <row r="19" spans="1:8" s="35" customFormat="1" ht="54" hidden="1" outlineLevel="2" x14ac:dyDescent="0.25">
      <c r="A19" s="28"/>
      <c r="B19" s="38" t="s">
        <v>307</v>
      </c>
      <c r="C19" s="23" t="s">
        <v>122</v>
      </c>
      <c r="D19" s="23">
        <v>100</v>
      </c>
      <c r="E19" s="23">
        <v>100</v>
      </c>
      <c r="F19" s="23">
        <v>100</v>
      </c>
      <c r="G19" s="30">
        <f t="shared" si="0"/>
        <v>1</v>
      </c>
      <c r="H19" s="112" t="s">
        <v>280</v>
      </c>
    </row>
    <row r="20" spans="1:8" s="35" customFormat="1" ht="54" hidden="1" outlineLevel="2" x14ac:dyDescent="0.25">
      <c r="A20" s="28"/>
      <c r="B20" s="38" t="s">
        <v>308</v>
      </c>
      <c r="C20" s="114" t="s">
        <v>122</v>
      </c>
      <c r="D20" s="112">
        <v>46</v>
      </c>
      <c r="E20" s="112">
        <v>57.4</v>
      </c>
      <c r="F20" s="112">
        <v>12.5</v>
      </c>
      <c r="G20" s="30">
        <f t="shared" si="0"/>
        <v>0.21777003484320559</v>
      </c>
      <c r="H20" s="112" t="s">
        <v>281</v>
      </c>
    </row>
    <row r="21" spans="1:8" s="35" customFormat="1" ht="15" hidden="1" customHeight="1" outlineLevel="1" x14ac:dyDescent="0.25">
      <c r="A21" s="28"/>
      <c r="B21" s="340" t="s">
        <v>309</v>
      </c>
      <c r="C21" s="341"/>
      <c r="D21" s="341"/>
      <c r="E21" s="341"/>
      <c r="F21" s="341"/>
      <c r="G21" s="341"/>
      <c r="H21" s="342"/>
    </row>
    <row r="22" spans="1:8" s="35" customFormat="1" ht="81" hidden="1" outlineLevel="2" x14ac:dyDescent="0.25">
      <c r="A22" s="28"/>
      <c r="B22" s="38" t="s">
        <v>310</v>
      </c>
      <c r="C22" s="114" t="s">
        <v>122</v>
      </c>
      <c r="D22" s="112">
        <v>1.63</v>
      </c>
      <c r="E22" s="112">
        <v>1.5</v>
      </c>
      <c r="F22" s="112">
        <v>0</v>
      </c>
      <c r="G22" s="30">
        <f>F22/E22</f>
        <v>0</v>
      </c>
      <c r="H22" s="112" t="s">
        <v>281</v>
      </c>
    </row>
    <row r="23" spans="1:8" s="35" customFormat="1" ht="27" hidden="1" outlineLevel="2" x14ac:dyDescent="0.25">
      <c r="A23" s="28"/>
      <c r="B23" s="38" t="s">
        <v>311</v>
      </c>
      <c r="C23" s="114" t="s">
        <v>122</v>
      </c>
      <c r="D23" s="112">
        <v>0.43</v>
      </c>
      <c r="E23" s="112">
        <v>0.21</v>
      </c>
      <c r="F23" s="112">
        <v>0</v>
      </c>
      <c r="G23" s="30">
        <f>F23/E23</f>
        <v>0</v>
      </c>
      <c r="H23" s="112"/>
    </row>
    <row r="24" spans="1:8" s="35" customFormat="1" ht="55.5" hidden="1" customHeight="1" outlineLevel="2" x14ac:dyDescent="0.25">
      <c r="A24" s="28"/>
      <c r="B24" s="38" t="s">
        <v>312</v>
      </c>
      <c r="C24" s="114" t="s">
        <v>122</v>
      </c>
      <c r="D24" s="112">
        <v>35</v>
      </c>
      <c r="E24" s="112">
        <v>49</v>
      </c>
      <c r="F24" s="112">
        <v>32</v>
      </c>
      <c r="G24" s="30">
        <f>F24/E24</f>
        <v>0.65306122448979587</v>
      </c>
      <c r="H24" s="112" t="s">
        <v>281</v>
      </c>
    </row>
    <row r="25" spans="1:8" s="35" customFormat="1" hidden="1" outlineLevel="1" x14ac:dyDescent="0.25">
      <c r="A25" s="28"/>
      <c r="B25" s="340" t="s">
        <v>313</v>
      </c>
      <c r="C25" s="341"/>
      <c r="D25" s="341"/>
      <c r="E25" s="341"/>
      <c r="F25" s="341"/>
      <c r="G25" s="341"/>
      <c r="H25" s="342"/>
    </row>
    <row r="26" spans="1:8" s="35" customFormat="1" ht="54" hidden="1" outlineLevel="2" x14ac:dyDescent="0.25">
      <c r="A26" s="28"/>
      <c r="B26" s="38" t="s">
        <v>314</v>
      </c>
      <c r="C26" s="23" t="s">
        <v>122</v>
      </c>
      <c r="D26" s="23">
        <v>97</v>
      </c>
      <c r="E26" s="23">
        <v>100</v>
      </c>
      <c r="F26" s="23">
        <v>100</v>
      </c>
      <c r="G26" s="30">
        <f>F26/E26</f>
        <v>1</v>
      </c>
      <c r="H26" s="114" t="s">
        <v>510</v>
      </c>
    </row>
    <row r="27" spans="1:8" s="35" customFormat="1" ht="54" hidden="1" outlineLevel="2" x14ac:dyDescent="0.25">
      <c r="A27" s="28"/>
      <c r="B27" s="38" t="s">
        <v>315</v>
      </c>
      <c r="C27" s="23" t="s">
        <v>154</v>
      </c>
      <c r="D27" s="23">
        <v>1765</v>
      </c>
      <c r="E27" s="23">
        <v>1960</v>
      </c>
      <c r="F27" s="23">
        <v>1960</v>
      </c>
      <c r="G27" s="30">
        <f>F27/E27</f>
        <v>1</v>
      </c>
      <c r="H27" s="114" t="s">
        <v>511</v>
      </c>
    </row>
    <row r="28" spans="1:8" s="35" customFormat="1" hidden="1" outlineLevel="1" x14ac:dyDescent="0.25">
      <c r="A28" s="28"/>
      <c r="B28" s="340" t="s">
        <v>316</v>
      </c>
      <c r="C28" s="341"/>
      <c r="D28" s="341"/>
      <c r="E28" s="341"/>
      <c r="F28" s="341"/>
      <c r="G28" s="341"/>
      <c r="H28" s="342"/>
    </row>
    <row r="29" spans="1:8" s="97" customFormat="1" ht="54" hidden="1" outlineLevel="2" x14ac:dyDescent="0.25">
      <c r="A29" s="28"/>
      <c r="B29" s="29" t="s">
        <v>317</v>
      </c>
      <c r="C29" s="23" t="s">
        <v>122</v>
      </c>
      <c r="D29" s="23">
        <v>20</v>
      </c>
      <c r="E29" s="23">
        <v>40</v>
      </c>
      <c r="F29" s="23">
        <v>40</v>
      </c>
      <c r="G29" s="30">
        <f>F29/E29</f>
        <v>1</v>
      </c>
      <c r="H29" s="112" t="s">
        <v>502</v>
      </c>
    </row>
    <row r="30" spans="1:8" s="21" customFormat="1" ht="15.75" customHeight="1" collapsed="1" x14ac:dyDescent="0.25">
      <c r="A30" s="27" t="s">
        <v>134</v>
      </c>
      <c r="B30" s="337" t="s">
        <v>252</v>
      </c>
      <c r="C30" s="338"/>
      <c r="D30" s="338"/>
      <c r="E30" s="338"/>
      <c r="F30" s="338"/>
      <c r="G30" s="338"/>
      <c r="H30" s="339"/>
    </row>
    <row r="31" spans="1:8" s="35" customFormat="1" ht="15.75" hidden="1" customHeight="1" outlineLevel="1" x14ac:dyDescent="0.25">
      <c r="A31" s="28"/>
      <c r="B31" s="340" t="s">
        <v>318</v>
      </c>
      <c r="C31" s="341"/>
      <c r="D31" s="341"/>
      <c r="E31" s="341"/>
      <c r="F31" s="341"/>
      <c r="G31" s="341"/>
      <c r="H31" s="342"/>
    </row>
    <row r="32" spans="1:8" s="35" customFormat="1" ht="40.5" hidden="1" customHeight="1" outlineLevel="2" x14ac:dyDescent="0.25">
      <c r="A32" s="28"/>
      <c r="B32" s="38" t="s">
        <v>319</v>
      </c>
      <c r="C32" s="165" t="s">
        <v>159</v>
      </c>
      <c r="D32" s="23">
        <v>6455</v>
      </c>
      <c r="E32" s="23">
        <v>4384</v>
      </c>
      <c r="F32" s="23">
        <v>150</v>
      </c>
      <c r="G32" s="30">
        <f>F32/E32</f>
        <v>3.4215328467153285E-2</v>
      </c>
      <c r="H32" s="165" t="s">
        <v>722</v>
      </c>
    </row>
    <row r="33" spans="1:8" s="35" customFormat="1" ht="27" hidden="1" outlineLevel="2" x14ac:dyDescent="0.25">
      <c r="A33" s="28"/>
      <c r="B33" s="38" t="s">
        <v>320</v>
      </c>
      <c r="C33" s="165" t="s">
        <v>159</v>
      </c>
      <c r="D33" s="23">
        <v>2690</v>
      </c>
      <c r="E33" s="23">
        <v>970</v>
      </c>
      <c r="F33" s="23">
        <v>0</v>
      </c>
      <c r="G33" s="30">
        <f>F33/E33</f>
        <v>0</v>
      </c>
      <c r="H33" s="165"/>
    </row>
    <row r="34" spans="1:8" s="35" customFormat="1" ht="15" hidden="1" customHeight="1" outlineLevel="1" x14ac:dyDescent="0.25">
      <c r="A34" s="28"/>
      <c r="B34" s="340" t="s">
        <v>321</v>
      </c>
      <c r="C34" s="341"/>
      <c r="D34" s="341"/>
      <c r="E34" s="341"/>
      <c r="F34" s="341"/>
      <c r="G34" s="341"/>
      <c r="H34" s="342"/>
    </row>
    <row r="35" spans="1:8" s="35" customFormat="1" ht="40.5" hidden="1" customHeight="1" outlineLevel="2" x14ac:dyDescent="0.25">
      <c r="A35" s="28"/>
      <c r="B35" s="38" t="s">
        <v>322</v>
      </c>
      <c r="C35" s="165" t="s">
        <v>154</v>
      </c>
      <c r="D35" s="23">
        <v>8</v>
      </c>
      <c r="E35" s="23">
        <v>7</v>
      </c>
      <c r="F35" s="23">
        <v>0</v>
      </c>
      <c r="G35" s="30">
        <f>F35/E35</f>
        <v>0</v>
      </c>
      <c r="H35" s="165" t="s">
        <v>234</v>
      </c>
    </row>
    <row r="36" spans="1:8" s="35" customFormat="1" ht="67.5" hidden="1" outlineLevel="2" x14ac:dyDescent="0.25">
      <c r="A36" s="28"/>
      <c r="B36" s="38" t="s">
        <v>235</v>
      </c>
      <c r="C36" s="165" t="s">
        <v>154</v>
      </c>
      <c r="D36" s="23">
        <v>105</v>
      </c>
      <c r="E36" s="23">
        <v>62</v>
      </c>
      <c r="F36" s="23">
        <v>9</v>
      </c>
      <c r="G36" s="30">
        <f>F36/E36</f>
        <v>0.14516129032258066</v>
      </c>
      <c r="H36" s="165" t="s">
        <v>723</v>
      </c>
    </row>
    <row r="37" spans="1:8" s="35" customFormat="1" ht="67.5" hidden="1" outlineLevel="2" x14ac:dyDescent="0.25">
      <c r="A37" s="28"/>
      <c r="B37" s="38" t="s">
        <v>323</v>
      </c>
      <c r="C37" s="165" t="s">
        <v>159</v>
      </c>
      <c r="D37" s="23">
        <v>8815</v>
      </c>
      <c r="E37" s="23">
        <v>3619</v>
      </c>
      <c r="F37" s="23">
        <v>455</v>
      </c>
      <c r="G37" s="30">
        <f>F37/E37</f>
        <v>0.12572533849129594</v>
      </c>
      <c r="H37" s="165" t="s">
        <v>723</v>
      </c>
    </row>
    <row r="38" spans="1:8" s="35" customFormat="1" hidden="1" outlineLevel="2" x14ac:dyDescent="0.25">
      <c r="A38" s="28"/>
      <c r="B38" s="340" t="s">
        <v>13</v>
      </c>
      <c r="C38" s="341"/>
      <c r="D38" s="341"/>
      <c r="E38" s="341"/>
      <c r="F38" s="341"/>
      <c r="G38" s="341"/>
      <c r="H38" s="342"/>
    </row>
    <row r="39" spans="1:8" s="35" customFormat="1" hidden="1" outlineLevel="2" x14ac:dyDescent="0.25">
      <c r="A39" s="28"/>
      <c r="B39" s="38" t="s">
        <v>324</v>
      </c>
      <c r="C39" s="23" t="s">
        <v>122</v>
      </c>
      <c r="D39" s="23">
        <v>100</v>
      </c>
      <c r="E39" s="23">
        <v>100</v>
      </c>
      <c r="F39" s="23" t="s">
        <v>508</v>
      </c>
      <c r="G39" s="30">
        <v>1</v>
      </c>
      <c r="H39" s="165"/>
    </row>
    <row r="40" spans="1:8" s="21" customFormat="1" ht="15" customHeight="1" collapsed="1" x14ac:dyDescent="0.25">
      <c r="A40" s="27" t="s">
        <v>135</v>
      </c>
      <c r="B40" s="337" t="s">
        <v>15</v>
      </c>
      <c r="C40" s="338"/>
      <c r="D40" s="338"/>
      <c r="E40" s="338"/>
      <c r="F40" s="338"/>
      <c r="G40" s="338"/>
      <c r="H40" s="339"/>
    </row>
    <row r="41" spans="1:8" s="35" customFormat="1" ht="40.5" hidden="1" customHeight="1" outlineLevel="2" x14ac:dyDescent="0.25">
      <c r="A41" s="28"/>
      <c r="B41" s="38" t="s">
        <v>236</v>
      </c>
      <c r="C41" s="165" t="s">
        <v>159</v>
      </c>
      <c r="D41" s="23">
        <v>257</v>
      </c>
      <c r="E41" s="23">
        <v>290</v>
      </c>
      <c r="F41" s="23">
        <v>0</v>
      </c>
      <c r="G41" s="126">
        <f>F41/E41</f>
        <v>0</v>
      </c>
      <c r="H41" s="165" t="s">
        <v>234</v>
      </c>
    </row>
    <row r="42" spans="1:8" s="35" customFormat="1" ht="54" hidden="1" outlineLevel="2" x14ac:dyDescent="0.25">
      <c r="A42" s="28"/>
      <c r="B42" s="38" t="s">
        <v>325</v>
      </c>
      <c r="C42" s="165" t="s">
        <v>159</v>
      </c>
      <c r="D42" s="23" t="s">
        <v>170</v>
      </c>
      <c r="E42" s="23">
        <v>70</v>
      </c>
      <c r="F42" s="23">
        <v>72</v>
      </c>
      <c r="G42" s="126">
        <f>F42/E42</f>
        <v>1.0285714285714285</v>
      </c>
      <c r="H42" s="165" t="s">
        <v>722</v>
      </c>
    </row>
    <row r="43" spans="1:8" s="21" customFormat="1" ht="15" customHeight="1" collapsed="1" x14ac:dyDescent="0.25">
      <c r="A43" s="27" t="s">
        <v>136</v>
      </c>
      <c r="B43" s="337" t="s">
        <v>22</v>
      </c>
      <c r="C43" s="338"/>
      <c r="D43" s="338"/>
      <c r="E43" s="338"/>
      <c r="F43" s="338"/>
      <c r="G43" s="338"/>
      <c r="H43" s="339"/>
    </row>
    <row r="44" spans="1:8" s="35" customFormat="1" ht="15" hidden="1" customHeight="1" outlineLevel="1" collapsed="1" x14ac:dyDescent="0.25">
      <c r="A44" s="28"/>
      <c r="B44" s="340" t="s">
        <v>328</v>
      </c>
      <c r="C44" s="341"/>
      <c r="D44" s="341"/>
      <c r="E44" s="341"/>
      <c r="F44" s="341"/>
      <c r="G44" s="341"/>
      <c r="H44" s="342"/>
    </row>
    <row r="45" spans="1:8" s="35" customFormat="1" hidden="1" outlineLevel="2" x14ac:dyDescent="0.25">
      <c r="A45" s="28"/>
      <c r="B45" s="38" t="s">
        <v>326</v>
      </c>
      <c r="C45" s="165" t="s">
        <v>216</v>
      </c>
      <c r="D45" s="23">
        <v>5028</v>
      </c>
      <c r="E45" s="23">
        <v>5805</v>
      </c>
      <c r="F45" s="23">
        <v>5603</v>
      </c>
      <c r="G45" s="30">
        <f>F45/E45</f>
        <v>0.96520241171403964</v>
      </c>
      <c r="H45" s="173" t="s">
        <v>638</v>
      </c>
    </row>
    <row r="46" spans="1:8" s="35" customFormat="1" ht="27" hidden="1" outlineLevel="2" x14ac:dyDescent="0.25">
      <c r="A46" s="28"/>
      <c r="B46" s="38" t="s">
        <v>217</v>
      </c>
      <c r="C46" s="165" t="s">
        <v>122</v>
      </c>
      <c r="D46" s="23">
        <v>77.900000000000006</v>
      </c>
      <c r="E46" s="23">
        <v>100</v>
      </c>
      <c r="F46" s="23">
        <v>99.7</v>
      </c>
      <c r="G46" s="30">
        <f>F46/E46</f>
        <v>0.997</v>
      </c>
      <c r="H46" s="173" t="s">
        <v>638</v>
      </c>
    </row>
    <row r="47" spans="1:8" s="35" customFormat="1" hidden="1" outlineLevel="2" x14ac:dyDescent="0.25">
      <c r="A47" s="28"/>
      <c r="B47" s="38" t="s">
        <v>342</v>
      </c>
      <c r="C47" s="165" t="s">
        <v>122</v>
      </c>
      <c r="D47" s="23">
        <v>0.66</v>
      </c>
      <c r="E47" s="23">
        <v>0.66</v>
      </c>
      <c r="F47" s="23">
        <v>0.18</v>
      </c>
      <c r="G47" s="30">
        <f>F47/E47</f>
        <v>0.27272727272727271</v>
      </c>
      <c r="H47" s="173" t="s">
        <v>636</v>
      </c>
    </row>
    <row r="48" spans="1:8" s="35" customFormat="1" ht="27" hidden="1" outlineLevel="2" x14ac:dyDescent="0.25">
      <c r="A48" s="28"/>
      <c r="B48" s="38" t="s">
        <v>327</v>
      </c>
      <c r="C48" s="165" t="s">
        <v>122</v>
      </c>
      <c r="D48" s="23">
        <v>96</v>
      </c>
      <c r="E48" s="23">
        <v>172</v>
      </c>
      <c r="F48" s="23">
        <v>108</v>
      </c>
      <c r="G48" s="30">
        <f>F48/E48</f>
        <v>0.62790697674418605</v>
      </c>
      <c r="H48" s="150" t="s">
        <v>637</v>
      </c>
    </row>
    <row r="49" spans="1:8" s="35" customFormat="1" ht="15" hidden="1" customHeight="1" outlineLevel="1" collapsed="1" x14ac:dyDescent="0.25">
      <c r="A49" s="28"/>
      <c r="B49" s="340" t="s">
        <v>329</v>
      </c>
      <c r="C49" s="341"/>
      <c r="D49" s="341"/>
      <c r="E49" s="341"/>
      <c r="F49" s="341"/>
      <c r="G49" s="341"/>
      <c r="H49" s="342"/>
    </row>
    <row r="50" spans="1:8" s="35" customFormat="1" ht="40.5" hidden="1" customHeight="1" outlineLevel="2" x14ac:dyDescent="0.25">
      <c r="A50" s="28"/>
      <c r="B50" s="38" t="s">
        <v>330</v>
      </c>
      <c r="C50" s="165" t="s">
        <v>122</v>
      </c>
      <c r="D50" s="164">
        <v>6.6</v>
      </c>
      <c r="E50" s="164">
        <v>7</v>
      </c>
      <c r="F50" s="164">
        <v>1.9</v>
      </c>
      <c r="G50" s="30">
        <f>F50/E50</f>
        <v>0.27142857142857141</v>
      </c>
      <c r="H50" s="150" t="s">
        <v>639</v>
      </c>
    </row>
    <row r="51" spans="1:8" s="35" customFormat="1" ht="27" hidden="1" outlineLevel="2" x14ac:dyDescent="0.25">
      <c r="A51" s="28"/>
      <c r="B51" s="38" t="s">
        <v>331</v>
      </c>
      <c r="C51" s="165" t="s">
        <v>122</v>
      </c>
      <c r="D51" s="164">
        <v>7.3</v>
      </c>
      <c r="E51" s="164">
        <v>7.7</v>
      </c>
      <c r="F51" s="164">
        <v>2.4</v>
      </c>
      <c r="G51" s="30">
        <f>F51/E51</f>
        <v>0.31168831168831168</v>
      </c>
      <c r="H51" s="173" t="s">
        <v>638</v>
      </c>
    </row>
    <row r="52" spans="1:8" s="35" customFormat="1" ht="28.5" hidden="1" customHeight="1" outlineLevel="1" collapsed="1" x14ac:dyDescent="0.25">
      <c r="A52" s="28"/>
      <c r="B52" s="340" t="s">
        <v>332</v>
      </c>
      <c r="C52" s="341"/>
      <c r="D52" s="341"/>
      <c r="E52" s="341"/>
      <c r="F52" s="341"/>
      <c r="G52" s="341"/>
      <c r="H52" s="342"/>
    </row>
    <row r="53" spans="1:8" s="35" customFormat="1" ht="27" hidden="1" outlineLevel="2" x14ac:dyDescent="0.25">
      <c r="A53" s="28"/>
      <c r="B53" s="38" t="s">
        <v>333</v>
      </c>
      <c r="C53" s="165" t="s">
        <v>218</v>
      </c>
      <c r="D53" s="174">
        <v>1381224</v>
      </c>
      <c r="E53" s="174">
        <v>1381224</v>
      </c>
      <c r="F53" s="174">
        <v>383040</v>
      </c>
      <c r="G53" s="30">
        <f>F53/E53</f>
        <v>0.27731924727632884</v>
      </c>
      <c r="H53" s="150" t="s">
        <v>640</v>
      </c>
    </row>
    <row r="54" spans="1:8" s="35" customFormat="1" ht="27" hidden="1" outlineLevel="2" x14ac:dyDescent="0.25">
      <c r="A54" s="28"/>
      <c r="B54" s="38" t="s">
        <v>334</v>
      </c>
      <c r="C54" s="165" t="s">
        <v>203</v>
      </c>
      <c r="D54" s="164">
        <v>52</v>
      </c>
      <c r="E54" s="164">
        <v>52</v>
      </c>
      <c r="F54" s="164">
        <v>13</v>
      </c>
      <c r="G54" s="30">
        <f>F54/E54</f>
        <v>0.25</v>
      </c>
      <c r="H54" s="150" t="s">
        <v>640</v>
      </c>
    </row>
    <row r="55" spans="1:8" s="35" customFormat="1" ht="27" hidden="1" outlineLevel="2" x14ac:dyDescent="0.25">
      <c r="A55" s="28"/>
      <c r="B55" s="38" t="s">
        <v>335</v>
      </c>
      <c r="C55" s="165" t="s">
        <v>219</v>
      </c>
      <c r="D55" s="164">
        <v>13660</v>
      </c>
      <c r="E55" s="164">
        <v>14280</v>
      </c>
      <c r="F55" s="164">
        <v>3420</v>
      </c>
      <c r="G55" s="30">
        <f>F55/E55</f>
        <v>0.23949579831932774</v>
      </c>
      <c r="H55" s="150" t="s">
        <v>640</v>
      </c>
    </row>
    <row r="56" spans="1:8" s="35" customFormat="1" hidden="1" outlineLevel="1" collapsed="1" x14ac:dyDescent="0.25">
      <c r="A56" s="28"/>
      <c r="B56" s="340" t="s">
        <v>336</v>
      </c>
      <c r="C56" s="341"/>
      <c r="D56" s="341"/>
      <c r="E56" s="341"/>
      <c r="F56" s="341"/>
      <c r="G56" s="341"/>
      <c r="H56" s="342"/>
    </row>
    <row r="57" spans="1:8" s="97" customFormat="1" ht="27" hidden="1" outlineLevel="2" x14ac:dyDescent="0.25">
      <c r="A57" s="28"/>
      <c r="B57" s="29" t="s">
        <v>337</v>
      </c>
      <c r="C57" s="164" t="s">
        <v>122</v>
      </c>
      <c r="D57" s="164">
        <v>71</v>
      </c>
      <c r="E57" s="164">
        <v>83</v>
      </c>
      <c r="F57" s="164">
        <v>83</v>
      </c>
      <c r="G57" s="126">
        <f>F57/E57</f>
        <v>1</v>
      </c>
      <c r="H57" s="173" t="s">
        <v>641</v>
      </c>
    </row>
    <row r="58" spans="1:8" s="97" customFormat="1" ht="40.5" hidden="1" outlineLevel="2" x14ac:dyDescent="0.25">
      <c r="A58" s="28"/>
      <c r="B58" s="175" t="s">
        <v>338</v>
      </c>
      <c r="C58" s="164" t="s">
        <v>122</v>
      </c>
      <c r="D58" s="164">
        <v>59.7</v>
      </c>
      <c r="E58" s="164">
        <v>82.4</v>
      </c>
      <c r="F58" s="164">
        <v>81.3</v>
      </c>
      <c r="G58" s="126">
        <f>F58/E58</f>
        <v>0.98665048543689315</v>
      </c>
      <c r="H58" s="150" t="s">
        <v>642</v>
      </c>
    </row>
    <row r="59" spans="1:8" s="97" customFormat="1" hidden="1" outlineLevel="1" collapsed="1" x14ac:dyDescent="0.25">
      <c r="A59" s="28"/>
      <c r="B59" s="340" t="s">
        <v>339</v>
      </c>
      <c r="C59" s="341"/>
      <c r="D59" s="341"/>
      <c r="E59" s="341"/>
      <c r="F59" s="341"/>
      <c r="G59" s="341"/>
      <c r="H59" s="342"/>
    </row>
    <row r="60" spans="1:8" s="97" customFormat="1" ht="27" hidden="1" outlineLevel="2" x14ac:dyDescent="0.25">
      <c r="A60" s="28"/>
      <c r="B60" s="29" t="s">
        <v>340</v>
      </c>
      <c r="C60" s="164" t="s">
        <v>122</v>
      </c>
      <c r="D60" s="164">
        <v>100</v>
      </c>
      <c r="E60" s="164">
        <v>100</v>
      </c>
      <c r="F60" s="164" t="s">
        <v>508</v>
      </c>
      <c r="G60" s="126">
        <v>1</v>
      </c>
      <c r="H60" s="38"/>
    </row>
    <row r="61" spans="1:8" s="97" customFormat="1" ht="30.75" hidden="1" customHeight="1" outlineLevel="1" collapsed="1" x14ac:dyDescent="0.25">
      <c r="A61" s="28"/>
      <c r="B61" s="340" t="s">
        <v>341</v>
      </c>
      <c r="C61" s="341"/>
      <c r="D61" s="341"/>
      <c r="E61" s="341"/>
      <c r="F61" s="341"/>
      <c r="G61" s="341"/>
      <c r="H61" s="342"/>
    </row>
    <row r="62" spans="1:8" s="97" customFormat="1" ht="30.75" hidden="1" customHeight="1" outlineLevel="2" x14ac:dyDescent="0.25">
      <c r="A62" s="28"/>
      <c r="B62" s="29" t="s">
        <v>220</v>
      </c>
      <c r="C62" s="164" t="s">
        <v>159</v>
      </c>
      <c r="D62" s="176">
        <v>323</v>
      </c>
      <c r="E62" s="176">
        <v>330</v>
      </c>
      <c r="F62" s="176">
        <v>330</v>
      </c>
      <c r="G62" s="177">
        <f>F62/E62</f>
        <v>1</v>
      </c>
      <c r="H62" s="38" t="s">
        <v>643</v>
      </c>
    </row>
    <row r="63" spans="1:8" s="21" customFormat="1" collapsed="1" x14ac:dyDescent="0.25">
      <c r="A63" s="27" t="s">
        <v>137</v>
      </c>
      <c r="B63" s="337" t="s">
        <v>34</v>
      </c>
      <c r="C63" s="338"/>
      <c r="D63" s="338"/>
      <c r="E63" s="338"/>
      <c r="F63" s="338"/>
      <c r="G63" s="338"/>
      <c r="H63" s="339"/>
    </row>
    <row r="64" spans="1:8" s="21" customFormat="1" hidden="1" outlineLevel="1" x14ac:dyDescent="0.25">
      <c r="A64" s="23"/>
      <c r="B64" s="340" t="s">
        <v>151</v>
      </c>
      <c r="C64" s="341"/>
      <c r="D64" s="341"/>
      <c r="E64" s="341"/>
      <c r="F64" s="341"/>
      <c r="G64" s="341"/>
      <c r="H64" s="342"/>
    </row>
    <row r="65" spans="1:8" s="21" customFormat="1" ht="30" hidden="1" customHeight="1" outlineLevel="2" x14ac:dyDescent="0.25">
      <c r="A65" s="23"/>
      <c r="B65" s="64" t="s">
        <v>343</v>
      </c>
      <c r="C65" s="29" t="s">
        <v>152</v>
      </c>
      <c r="D65" s="112">
        <v>235</v>
      </c>
      <c r="E65" s="112">
        <v>545</v>
      </c>
      <c r="F65" s="112">
        <v>46</v>
      </c>
      <c r="G65" s="65">
        <f>F65/E65</f>
        <v>8.4403669724770647E-2</v>
      </c>
      <c r="H65" s="22" t="s">
        <v>153</v>
      </c>
    </row>
    <row r="66" spans="1:8" s="21" customFormat="1" ht="27" hidden="1" outlineLevel="2" x14ac:dyDescent="0.25">
      <c r="A66" s="149"/>
      <c r="B66" s="64" t="s">
        <v>344</v>
      </c>
      <c r="C66" s="112" t="s">
        <v>154</v>
      </c>
      <c r="D66" s="112">
        <v>385</v>
      </c>
      <c r="E66" s="112">
        <v>390</v>
      </c>
      <c r="F66" s="112">
        <v>103</v>
      </c>
      <c r="G66" s="65">
        <f>F66/E66</f>
        <v>0.26410256410256411</v>
      </c>
      <c r="H66" s="22" t="s">
        <v>497</v>
      </c>
    </row>
    <row r="67" spans="1:8" s="21" customFormat="1" ht="27" hidden="1" outlineLevel="2" x14ac:dyDescent="0.25">
      <c r="A67" s="113"/>
      <c r="B67" s="64" t="s">
        <v>345</v>
      </c>
      <c r="C67" s="29" t="s">
        <v>152</v>
      </c>
      <c r="D67" s="112">
        <v>11081</v>
      </c>
      <c r="E67" s="112">
        <v>11100</v>
      </c>
      <c r="F67" s="112">
        <v>0</v>
      </c>
      <c r="G67" s="126">
        <f>F67/E67</f>
        <v>0</v>
      </c>
      <c r="H67" s="22" t="s">
        <v>498</v>
      </c>
    </row>
    <row r="68" spans="1:8" s="21" customFormat="1" hidden="1" outlineLevel="1" x14ac:dyDescent="0.25">
      <c r="A68" s="23"/>
      <c r="B68" s="340" t="s">
        <v>25</v>
      </c>
      <c r="C68" s="341"/>
      <c r="D68" s="341"/>
      <c r="E68" s="341"/>
      <c r="F68" s="341"/>
      <c r="G68" s="341"/>
      <c r="H68" s="342"/>
    </row>
    <row r="69" spans="1:8" s="21" customFormat="1" ht="40.5" hidden="1" outlineLevel="2" x14ac:dyDescent="0.25">
      <c r="A69" s="113"/>
      <c r="B69" s="150" t="s">
        <v>346</v>
      </c>
      <c r="C69" s="112" t="s">
        <v>154</v>
      </c>
      <c r="D69" s="112">
        <v>82</v>
      </c>
      <c r="E69" s="112">
        <v>84</v>
      </c>
      <c r="F69" s="112">
        <v>25</v>
      </c>
      <c r="G69" s="126">
        <f>F69/E69</f>
        <v>0.29761904761904762</v>
      </c>
      <c r="H69" s="22" t="s">
        <v>499</v>
      </c>
    </row>
    <row r="70" spans="1:8" s="21" customFormat="1" ht="54" hidden="1" outlineLevel="2" x14ac:dyDescent="0.25">
      <c r="A70" s="23"/>
      <c r="B70" s="150" t="s">
        <v>347</v>
      </c>
      <c r="C70" s="29" t="s">
        <v>152</v>
      </c>
      <c r="D70" s="112">
        <v>3900</v>
      </c>
      <c r="E70" s="112">
        <v>3900</v>
      </c>
      <c r="F70" s="112">
        <v>1725</v>
      </c>
      <c r="G70" s="126">
        <f>F70/E70</f>
        <v>0.44230769230769229</v>
      </c>
      <c r="H70" s="22" t="s">
        <v>500</v>
      </c>
    </row>
    <row r="71" spans="1:8" s="21" customFormat="1" hidden="1" outlineLevel="1" x14ac:dyDescent="0.25">
      <c r="A71" s="20"/>
      <c r="B71" s="340" t="s">
        <v>157</v>
      </c>
      <c r="C71" s="341"/>
      <c r="D71" s="341"/>
      <c r="E71" s="341"/>
      <c r="F71" s="341"/>
      <c r="G71" s="341"/>
      <c r="H71" s="342"/>
    </row>
    <row r="72" spans="1:8" s="21" customFormat="1" ht="27" hidden="1" outlineLevel="2" x14ac:dyDescent="0.25">
      <c r="A72" s="20"/>
      <c r="B72" s="64" t="s">
        <v>348</v>
      </c>
      <c r="C72" s="112" t="s">
        <v>158</v>
      </c>
      <c r="D72" s="112">
        <v>1900</v>
      </c>
      <c r="E72" s="112">
        <v>2500</v>
      </c>
      <c r="F72" s="112">
        <v>0</v>
      </c>
      <c r="G72" s="126">
        <f>F72/E72</f>
        <v>0</v>
      </c>
      <c r="H72" s="22" t="s">
        <v>160</v>
      </c>
    </row>
    <row r="73" spans="1:8" s="21" customFormat="1" ht="40.5" hidden="1" customHeight="1" outlineLevel="2" x14ac:dyDescent="0.25">
      <c r="A73" s="20"/>
      <c r="B73" s="64" t="s">
        <v>156</v>
      </c>
      <c r="C73" s="112" t="s">
        <v>122</v>
      </c>
      <c r="D73" s="112">
        <v>1.2</v>
      </c>
      <c r="E73" s="112">
        <v>1.1000000000000001</v>
      </c>
      <c r="F73" s="112">
        <v>0.5</v>
      </c>
      <c r="G73" s="126">
        <f>F73/E73</f>
        <v>0.45454545454545453</v>
      </c>
      <c r="H73" s="22" t="s">
        <v>501</v>
      </c>
    </row>
    <row r="74" spans="1:8" s="21" customFormat="1" ht="27" hidden="1" outlineLevel="2" x14ac:dyDescent="0.25">
      <c r="A74" s="20"/>
      <c r="B74" s="64" t="s">
        <v>349</v>
      </c>
      <c r="C74" s="112" t="s">
        <v>122</v>
      </c>
      <c r="D74" s="112">
        <v>100</v>
      </c>
      <c r="E74" s="112">
        <v>100</v>
      </c>
      <c r="F74" s="112">
        <v>100</v>
      </c>
      <c r="G74" s="126">
        <f>F74/E74</f>
        <v>1</v>
      </c>
      <c r="H74" s="22"/>
    </row>
    <row r="75" spans="1:8" s="21" customFormat="1" hidden="1" outlineLevel="1" x14ac:dyDescent="0.25">
      <c r="A75" s="20"/>
      <c r="B75" s="340" t="s">
        <v>350</v>
      </c>
      <c r="C75" s="341"/>
      <c r="D75" s="341"/>
      <c r="E75" s="341"/>
      <c r="F75" s="341"/>
      <c r="G75" s="341"/>
      <c r="H75" s="342"/>
    </row>
    <row r="76" spans="1:8" s="21" customFormat="1" hidden="1" outlineLevel="2" x14ac:dyDescent="0.25">
      <c r="A76" s="20"/>
      <c r="B76" s="64" t="s">
        <v>324</v>
      </c>
      <c r="C76" s="112" t="s">
        <v>122</v>
      </c>
      <c r="D76" s="112">
        <v>100</v>
      </c>
      <c r="E76" s="112">
        <v>100</v>
      </c>
      <c r="F76" s="112" t="s">
        <v>508</v>
      </c>
      <c r="G76" s="126">
        <v>1</v>
      </c>
      <c r="H76" s="22"/>
    </row>
    <row r="77" spans="1:8" s="21" customFormat="1" collapsed="1" x14ac:dyDescent="0.25">
      <c r="A77" s="27" t="s">
        <v>161</v>
      </c>
      <c r="B77" s="337" t="s">
        <v>117</v>
      </c>
      <c r="C77" s="338"/>
      <c r="D77" s="338"/>
      <c r="E77" s="338"/>
      <c r="F77" s="338"/>
      <c r="G77" s="338"/>
      <c r="H77" s="339"/>
    </row>
    <row r="78" spans="1:8" s="21" customFormat="1" hidden="1" outlineLevel="1" x14ac:dyDescent="0.25">
      <c r="A78" s="23"/>
      <c r="B78" s="340" t="s">
        <v>352</v>
      </c>
      <c r="C78" s="341"/>
      <c r="D78" s="341"/>
      <c r="E78" s="341"/>
      <c r="F78" s="341"/>
      <c r="G78" s="341"/>
      <c r="H78" s="342"/>
    </row>
    <row r="79" spans="1:8" s="21" customFormat="1" ht="27" hidden="1" outlineLevel="2" x14ac:dyDescent="0.25">
      <c r="A79" s="63"/>
      <c r="B79" s="64" t="s">
        <v>353</v>
      </c>
      <c r="C79" s="164" t="s">
        <v>122</v>
      </c>
      <c r="D79" s="164">
        <v>100</v>
      </c>
      <c r="E79" s="164">
        <v>100</v>
      </c>
      <c r="F79" s="164" t="s">
        <v>508</v>
      </c>
      <c r="G79" s="70">
        <v>1</v>
      </c>
      <c r="H79" s="22"/>
    </row>
    <row r="80" spans="1:8" s="21" customFormat="1" hidden="1" outlineLevel="1" x14ac:dyDescent="0.25">
      <c r="A80" s="23"/>
      <c r="B80" s="340" t="s">
        <v>227</v>
      </c>
      <c r="C80" s="341"/>
      <c r="D80" s="341"/>
      <c r="E80" s="341"/>
      <c r="F80" s="341"/>
      <c r="G80" s="341"/>
      <c r="H80" s="342"/>
    </row>
    <row r="81" spans="1:8" s="21" customFormat="1" ht="45.75" hidden="1" customHeight="1" outlineLevel="2" x14ac:dyDescent="0.25">
      <c r="A81" s="113"/>
      <c r="B81" s="71" t="s">
        <v>354</v>
      </c>
      <c r="C81" s="164" t="s">
        <v>122</v>
      </c>
      <c r="D81" s="164">
        <v>100</v>
      </c>
      <c r="E81" s="164">
        <v>100</v>
      </c>
      <c r="F81" s="164">
        <v>0</v>
      </c>
      <c r="G81" s="65">
        <f>F81/E81</f>
        <v>0</v>
      </c>
      <c r="H81" s="125"/>
    </row>
    <row r="82" spans="1:8" s="21" customFormat="1" ht="27" hidden="1" outlineLevel="2" x14ac:dyDescent="0.25">
      <c r="A82" s="113"/>
      <c r="B82" s="71" t="s">
        <v>201</v>
      </c>
      <c r="C82" s="164" t="s">
        <v>122</v>
      </c>
      <c r="D82" s="164">
        <v>100</v>
      </c>
      <c r="E82" s="164">
        <v>100</v>
      </c>
      <c r="F82" s="164">
        <v>0</v>
      </c>
      <c r="G82" s="65">
        <f>F82/E82</f>
        <v>0</v>
      </c>
      <c r="H82" s="125"/>
    </row>
    <row r="83" spans="1:8" s="21" customFormat="1" collapsed="1" x14ac:dyDescent="0.25">
      <c r="A83" s="27" t="s">
        <v>138</v>
      </c>
      <c r="B83" s="337" t="s">
        <v>37</v>
      </c>
      <c r="C83" s="338"/>
      <c r="D83" s="338"/>
      <c r="E83" s="338"/>
      <c r="F83" s="338"/>
      <c r="G83" s="338"/>
      <c r="H83" s="339"/>
    </row>
    <row r="84" spans="1:8" s="97" customFormat="1" ht="67.5" hidden="1" outlineLevel="1" x14ac:dyDescent="0.25">
      <c r="A84" s="28"/>
      <c r="B84" s="29" t="s">
        <v>355</v>
      </c>
      <c r="C84" s="166" t="s">
        <v>356</v>
      </c>
      <c r="D84" s="248">
        <v>0.22700000000000001</v>
      </c>
      <c r="E84" s="248">
        <v>0.27200000000000002</v>
      </c>
      <c r="F84" s="98">
        <v>3.5999999999999997E-2</v>
      </c>
      <c r="G84" s="30">
        <f t="shared" ref="G84:G91" si="1">F84/E84</f>
        <v>0.13235294117647056</v>
      </c>
      <c r="H84" s="22" t="s">
        <v>738</v>
      </c>
    </row>
    <row r="85" spans="1:8" s="97" customFormat="1" ht="67.5" hidden="1" outlineLevel="1" x14ac:dyDescent="0.25">
      <c r="A85" s="28"/>
      <c r="B85" s="29" t="s">
        <v>357</v>
      </c>
      <c r="C85" s="166" t="s">
        <v>356</v>
      </c>
      <c r="D85" s="248">
        <v>0.77300000000000002</v>
      </c>
      <c r="E85" s="248">
        <v>0.82</v>
      </c>
      <c r="F85" s="98">
        <v>0.24299999999999999</v>
      </c>
      <c r="G85" s="30">
        <f t="shared" si="1"/>
        <v>0.29634146341463413</v>
      </c>
      <c r="H85" s="22" t="s">
        <v>738</v>
      </c>
    </row>
    <row r="86" spans="1:8" s="97" customFormat="1" ht="27" hidden="1" outlineLevel="1" x14ac:dyDescent="0.25">
      <c r="A86" s="28"/>
      <c r="B86" s="29" t="s">
        <v>358</v>
      </c>
      <c r="C86" s="166" t="s">
        <v>356</v>
      </c>
      <c r="D86" s="98">
        <v>0.2</v>
      </c>
      <c r="E86" s="248">
        <v>0.215</v>
      </c>
      <c r="F86" s="248">
        <v>7.4999999999999997E-2</v>
      </c>
      <c r="G86" s="30">
        <f t="shared" si="1"/>
        <v>0.34883720930232559</v>
      </c>
      <c r="H86" s="22" t="s">
        <v>739</v>
      </c>
    </row>
    <row r="87" spans="1:8" s="97" customFormat="1" ht="40.5" hidden="1" outlineLevel="1" x14ac:dyDescent="0.25">
      <c r="A87" s="28"/>
      <c r="B87" s="29" t="s">
        <v>359</v>
      </c>
      <c r="C87" s="166" t="s">
        <v>360</v>
      </c>
      <c r="D87" s="98">
        <v>14.1</v>
      </c>
      <c r="E87" s="98">
        <v>15.5</v>
      </c>
      <c r="F87" s="98">
        <v>15.5</v>
      </c>
      <c r="G87" s="30">
        <f t="shared" si="1"/>
        <v>1</v>
      </c>
      <c r="H87" s="22" t="s">
        <v>212</v>
      </c>
    </row>
    <row r="88" spans="1:8" s="97" customFormat="1" ht="40.5" hidden="1" outlineLevel="1" x14ac:dyDescent="0.25">
      <c r="A88" s="28"/>
      <c r="B88" s="29" t="s">
        <v>361</v>
      </c>
      <c r="C88" s="166" t="s">
        <v>211</v>
      </c>
      <c r="D88" s="98">
        <v>2.5</v>
      </c>
      <c r="E88" s="98">
        <v>4</v>
      </c>
      <c r="F88" s="98">
        <v>0</v>
      </c>
      <c r="G88" s="30">
        <f t="shared" si="1"/>
        <v>0</v>
      </c>
      <c r="H88" s="22" t="s">
        <v>212</v>
      </c>
    </row>
    <row r="89" spans="1:8" s="97" customFormat="1" ht="67.5" hidden="1" outlineLevel="1" x14ac:dyDescent="0.25">
      <c r="A89" s="28"/>
      <c r="B89" s="29" t="s">
        <v>362</v>
      </c>
      <c r="C89" s="166" t="s">
        <v>284</v>
      </c>
      <c r="D89" s="98">
        <v>220</v>
      </c>
      <c r="E89" s="98">
        <v>280</v>
      </c>
      <c r="F89" s="176">
        <v>54</v>
      </c>
      <c r="G89" s="30">
        <f t="shared" si="1"/>
        <v>0.19285714285714287</v>
      </c>
      <c r="H89" s="22" t="s">
        <v>740</v>
      </c>
    </row>
    <row r="90" spans="1:8" s="97" customFormat="1" ht="79.5" hidden="1" customHeight="1" outlineLevel="1" x14ac:dyDescent="0.25">
      <c r="A90" s="28"/>
      <c r="B90" s="29" t="s">
        <v>363</v>
      </c>
      <c r="C90" s="166" t="s">
        <v>229</v>
      </c>
      <c r="D90" s="98">
        <v>200</v>
      </c>
      <c r="E90" s="98">
        <v>215</v>
      </c>
      <c r="F90" s="176">
        <v>33</v>
      </c>
      <c r="G90" s="30">
        <f t="shared" si="1"/>
        <v>0.15348837209302327</v>
      </c>
      <c r="H90" s="22" t="s">
        <v>741</v>
      </c>
    </row>
    <row r="91" spans="1:8" s="97" customFormat="1" ht="67.5" hidden="1" outlineLevel="1" x14ac:dyDescent="0.25">
      <c r="A91" s="28"/>
      <c r="B91" s="29" t="s">
        <v>364</v>
      </c>
      <c r="C91" s="166" t="s">
        <v>229</v>
      </c>
      <c r="D91" s="176">
        <v>1</v>
      </c>
      <c r="E91" s="176">
        <v>1</v>
      </c>
      <c r="F91" s="176">
        <v>1</v>
      </c>
      <c r="G91" s="30">
        <f t="shared" si="1"/>
        <v>1</v>
      </c>
      <c r="H91" s="22" t="s">
        <v>741</v>
      </c>
    </row>
    <row r="92" spans="1:8" s="21" customFormat="1" collapsed="1" x14ac:dyDescent="0.25">
      <c r="A92" s="27" t="s">
        <v>139</v>
      </c>
      <c r="B92" s="337" t="s">
        <v>38</v>
      </c>
      <c r="C92" s="338"/>
      <c r="D92" s="338"/>
      <c r="E92" s="338"/>
      <c r="F92" s="338"/>
      <c r="G92" s="338"/>
      <c r="H92" s="339"/>
    </row>
    <row r="93" spans="1:8" s="97" customFormat="1" ht="27" hidden="1" outlineLevel="1" x14ac:dyDescent="0.25">
      <c r="A93" s="28"/>
      <c r="B93" s="29" t="s">
        <v>365</v>
      </c>
      <c r="C93" s="112" t="s">
        <v>169</v>
      </c>
      <c r="D93" s="98">
        <v>84.3</v>
      </c>
      <c r="E93" s="98">
        <v>6</v>
      </c>
      <c r="F93" s="98">
        <v>0</v>
      </c>
      <c r="G93" s="30">
        <f>F93/E93</f>
        <v>0</v>
      </c>
      <c r="H93" s="22" t="s">
        <v>171</v>
      </c>
    </row>
    <row r="94" spans="1:8" s="97" customFormat="1" ht="27" hidden="1" outlineLevel="1" x14ac:dyDescent="0.25">
      <c r="A94" s="28"/>
      <c r="B94" s="29" t="s">
        <v>367</v>
      </c>
      <c r="C94" s="112" t="s">
        <v>169</v>
      </c>
      <c r="D94" s="98">
        <v>111.9</v>
      </c>
      <c r="E94" s="98">
        <v>2.7</v>
      </c>
      <c r="F94" s="98">
        <v>0</v>
      </c>
      <c r="G94" s="30">
        <f>F94/E94</f>
        <v>0</v>
      </c>
      <c r="H94" s="22" t="s">
        <v>171</v>
      </c>
    </row>
    <row r="95" spans="1:8" s="97" customFormat="1" ht="3" hidden="1" outlineLevel="1" x14ac:dyDescent="0.25">
      <c r="A95" s="28"/>
      <c r="B95" s="29" t="s">
        <v>366</v>
      </c>
      <c r="C95" s="112" t="s">
        <v>169</v>
      </c>
      <c r="D95" s="98">
        <v>63.2</v>
      </c>
      <c r="E95" s="98">
        <v>3.7</v>
      </c>
      <c r="F95" s="98">
        <v>0</v>
      </c>
      <c r="G95" s="30">
        <f>F95/E95</f>
        <v>0</v>
      </c>
      <c r="H95" s="22" t="s">
        <v>171</v>
      </c>
    </row>
    <row r="96" spans="1:8" s="21" customFormat="1" collapsed="1" x14ac:dyDescent="0.25">
      <c r="A96" s="27" t="s">
        <v>140</v>
      </c>
      <c r="B96" s="337" t="s">
        <v>120</v>
      </c>
      <c r="C96" s="338"/>
      <c r="D96" s="338"/>
      <c r="E96" s="338"/>
      <c r="F96" s="338"/>
      <c r="G96" s="338"/>
      <c r="H96" s="339"/>
    </row>
    <row r="97" spans="1:8" s="97" customFormat="1" ht="81" hidden="1" outlineLevel="1" x14ac:dyDescent="0.25">
      <c r="A97" s="28"/>
      <c r="B97" s="29" t="s">
        <v>368</v>
      </c>
      <c r="C97" s="291" t="s">
        <v>213</v>
      </c>
      <c r="D97" s="176">
        <v>12</v>
      </c>
      <c r="E97" s="176">
        <v>78</v>
      </c>
      <c r="F97" s="176">
        <v>3</v>
      </c>
      <c r="G97" s="30">
        <f>F97/E97</f>
        <v>3.8461538461538464E-2</v>
      </c>
      <c r="H97" s="22"/>
    </row>
    <row r="98" spans="1:8" s="97" customFormat="1" ht="27" hidden="1" outlineLevel="1" x14ac:dyDescent="0.25">
      <c r="A98" s="28"/>
      <c r="B98" s="29" t="s">
        <v>369</v>
      </c>
      <c r="C98" s="291" t="s">
        <v>229</v>
      </c>
      <c r="D98" s="176">
        <v>2</v>
      </c>
      <c r="E98" s="176">
        <v>2</v>
      </c>
      <c r="F98" s="176">
        <v>1</v>
      </c>
      <c r="G98" s="30">
        <f>F98/E98</f>
        <v>0.5</v>
      </c>
      <c r="H98" s="22"/>
    </row>
    <row r="99" spans="1:8" s="21" customFormat="1" collapsed="1" x14ac:dyDescent="0.25">
      <c r="A99" s="27" t="s">
        <v>141</v>
      </c>
      <c r="B99" s="337" t="s">
        <v>42</v>
      </c>
      <c r="C99" s="338"/>
      <c r="D99" s="338"/>
      <c r="E99" s="338"/>
      <c r="F99" s="338"/>
      <c r="G99" s="338"/>
      <c r="H99" s="339"/>
    </row>
    <row r="100" spans="1:8" s="21" customFormat="1" hidden="1" outlineLevel="1" x14ac:dyDescent="0.25">
      <c r="A100" s="23"/>
      <c r="B100" s="340" t="s">
        <v>43</v>
      </c>
      <c r="C100" s="341"/>
      <c r="D100" s="341"/>
      <c r="E100" s="341"/>
      <c r="F100" s="341"/>
      <c r="G100" s="341"/>
      <c r="H100" s="342"/>
    </row>
    <row r="101" spans="1:8" s="97" customFormat="1" ht="57.75" hidden="1" customHeight="1" outlineLevel="2" x14ac:dyDescent="0.25">
      <c r="A101" s="28"/>
      <c r="B101" s="29" t="s">
        <v>370</v>
      </c>
      <c r="C101" s="166" t="s">
        <v>169</v>
      </c>
      <c r="D101" s="98">
        <v>15.1</v>
      </c>
      <c r="E101" s="98">
        <v>17</v>
      </c>
      <c r="F101" s="249">
        <v>0.09</v>
      </c>
      <c r="G101" s="126">
        <f>F101/E101</f>
        <v>5.2941176470588233E-3</v>
      </c>
      <c r="H101" s="22" t="s">
        <v>742</v>
      </c>
    </row>
    <row r="102" spans="1:8" s="97" customFormat="1" ht="36" hidden="1" customHeight="1" outlineLevel="2" x14ac:dyDescent="0.25">
      <c r="A102" s="28"/>
      <c r="B102" s="29" t="s">
        <v>172</v>
      </c>
      <c r="C102" s="166" t="s">
        <v>169</v>
      </c>
      <c r="D102" s="98">
        <v>6.7</v>
      </c>
      <c r="E102" s="98">
        <v>3.9</v>
      </c>
      <c r="F102" s="249">
        <v>0</v>
      </c>
      <c r="G102" s="126">
        <f>F102/E102</f>
        <v>0</v>
      </c>
      <c r="H102" s="22"/>
    </row>
    <row r="103" spans="1:8" s="97" customFormat="1" ht="36" hidden="1" customHeight="1" outlineLevel="2" x14ac:dyDescent="0.25">
      <c r="A103" s="28"/>
      <c r="B103" s="29" t="s">
        <v>176</v>
      </c>
      <c r="C103" s="166" t="s">
        <v>371</v>
      </c>
      <c r="D103" s="98">
        <v>20.9</v>
      </c>
      <c r="E103" s="98">
        <v>21.4</v>
      </c>
      <c r="F103" s="249">
        <v>22.3</v>
      </c>
      <c r="G103" s="126">
        <f>F103/E103</f>
        <v>1.0420560747663552</v>
      </c>
      <c r="H103" s="22" t="s">
        <v>171</v>
      </c>
    </row>
    <row r="104" spans="1:8" s="97" customFormat="1" ht="41.25" hidden="1" customHeight="1" outlineLevel="2" x14ac:dyDescent="0.25">
      <c r="A104" s="28"/>
      <c r="B104" s="29" t="s">
        <v>372</v>
      </c>
      <c r="C104" s="166" t="s">
        <v>174</v>
      </c>
      <c r="D104" s="176">
        <v>459</v>
      </c>
      <c r="E104" s="176">
        <v>300</v>
      </c>
      <c r="F104" s="98">
        <v>29</v>
      </c>
      <c r="G104" s="126">
        <f>F104/E104</f>
        <v>9.6666666666666665E-2</v>
      </c>
      <c r="H104" s="22" t="s">
        <v>171</v>
      </c>
    </row>
    <row r="105" spans="1:8" s="97" customFormat="1" ht="42" hidden="1" customHeight="1" outlineLevel="2" x14ac:dyDescent="0.25">
      <c r="A105" s="28"/>
      <c r="B105" s="29" t="s">
        <v>373</v>
      </c>
      <c r="C105" s="166" t="s">
        <v>175</v>
      </c>
      <c r="D105" s="98">
        <v>4</v>
      </c>
      <c r="E105" s="98">
        <v>14.2</v>
      </c>
      <c r="F105" s="98">
        <v>0</v>
      </c>
      <c r="G105" s="126">
        <f>F105/E105</f>
        <v>0</v>
      </c>
      <c r="H105" s="22"/>
    </row>
    <row r="106" spans="1:8" s="21" customFormat="1" hidden="1" outlineLevel="1" x14ac:dyDescent="0.25">
      <c r="A106" s="23"/>
      <c r="B106" s="340" t="s">
        <v>40</v>
      </c>
      <c r="C106" s="341"/>
      <c r="D106" s="341"/>
      <c r="E106" s="341"/>
      <c r="F106" s="341"/>
      <c r="G106" s="341"/>
      <c r="H106" s="342"/>
    </row>
    <row r="107" spans="1:8" s="97" customFormat="1" ht="27" hidden="1" outlineLevel="2" x14ac:dyDescent="0.25">
      <c r="A107" s="28"/>
      <c r="B107" s="29" t="s">
        <v>374</v>
      </c>
      <c r="C107" s="166" t="s">
        <v>122</v>
      </c>
      <c r="D107" s="176">
        <v>50</v>
      </c>
      <c r="E107" s="176">
        <v>66</v>
      </c>
      <c r="F107" s="98">
        <v>0</v>
      </c>
      <c r="G107" s="126">
        <v>0</v>
      </c>
      <c r="H107" s="22"/>
    </row>
    <row r="108" spans="1:8" s="21" customFormat="1" hidden="1" outlineLevel="1" x14ac:dyDescent="0.25">
      <c r="A108" s="23"/>
      <c r="B108" s="340" t="s">
        <v>41</v>
      </c>
      <c r="C108" s="341"/>
      <c r="D108" s="341"/>
      <c r="E108" s="341"/>
      <c r="F108" s="341"/>
      <c r="G108" s="341"/>
      <c r="H108" s="342"/>
    </row>
    <row r="109" spans="1:8" s="97" customFormat="1" ht="64.5" hidden="1" customHeight="1" outlineLevel="2" x14ac:dyDescent="0.25">
      <c r="A109" s="28"/>
      <c r="B109" s="29" t="s">
        <v>375</v>
      </c>
      <c r="C109" s="166" t="s">
        <v>122</v>
      </c>
      <c r="D109" s="176">
        <v>7</v>
      </c>
      <c r="E109" s="176">
        <v>5</v>
      </c>
      <c r="F109" s="98">
        <v>0</v>
      </c>
      <c r="G109" s="126">
        <v>0</v>
      </c>
      <c r="H109" s="22"/>
    </row>
    <row r="110" spans="1:8" s="21" customFormat="1" collapsed="1" x14ac:dyDescent="0.25">
      <c r="A110" s="27" t="s">
        <v>142</v>
      </c>
      <c r="B110" s="337" t="s">
        <v>46</v>
      </c>
      <c r="C110" s="338"/>
      <c r="D110" s="338"/>
      <c r="E110" s="338"/>
      <c r="F110" s="338"/>
      <c r="G110" s="338"/>
      <c r="H110" s="339"/>
    </row>
    <row r="111" spans="1:8" s="35" customFormat="1" hidden="1" outlineLevel="1" collapsed="1" x14ac:dyDescent="0.25">
      <c r="A111" s="28"/>
      <c r="B111" s="340" t="s">
        <v>44</v>
      </c>
      <c r="C111" s="341"/>
      <c r="D111" s="341"/>
      <c r="E111" s="341"/>
      <c r="F111" s="341"/>
      <c r="G111" s="341"/>
      <c r="H111" s="342"/>
    </row>
    <row r="112" spans="1:8" s="35" customFormat="1" ht="27" hidden="1" outlineLevel="2" x14ac:dyDescent="0.25">
      <c r="A112" s="28"/>
      <c r="B112" s="29" t="s">
        <v>376</v>
      </c>
      <c r="C112" s="112" t="s">
        <v>122</v>
      </c>
      <c r="D112" s="112">
        <v>1.9</v>
      </c>
      <c r="E112" s="112">
        <v>1.9</v>
      </c>
      <c r="F112" s="112">
        <v>1.9</v>
      </c>
      <c r="G112" s="30">
        <f>F112/E112</f>
        <v>1</v>
      </c>
      <c r="H112" s="22"/>
    </row>
    <row r="113" spans="1:8" s="35" customFormat="1" ht="40.5" hidden="1" outlineLevel="2" x14ac:dyDescent="0.25">
      <c r="A113" s="28"/>
      <c r="B113" s="29" t="s">
        <v>377</v>
      </c>
      <c r="C113" s="112" t="s">
        <v>122</v>
      </c>
      <c r="D113" s="112">
        <v>38.299999999999997</v>
      </c>
      <c r="E113" s="112">
        <v>35.6</v>
      </c>
      <c r="F113" s="112" t="s">
        <v>561</v>
      </c>
      <c r="G113" s="30"/>
      <c r="H113" s="22"/>
    </row>
    <row r="114" spans="1:8" s="35" customFormat="1" ht="40.5" hidden="1" outlineLevel="2" x14ac:dyDescent="0.25">
      <c r="A114" s="28"/>
      <c r="B114" s="29" t="s">
        <v>378</v>
      </c>
      <c r="C114" s="112" t="s">
        <v>122</v>
      </c>
      <c r="D114" s="112">
        <v>1.76</v>
      </c>
      <c r="E114" s="112">
        <v>1.76</v>
      </c>
      <c r="F114" s="112" t="s">
        <v>562</v>
      </c>
      <c r="G114" s="30"/>
      <c r="H114" s="22"/>
    </row>
    <row r="115" spans="1:8" s="35" customFormat="1" ht="35.25" hidden="1" customHeight="1" outlineLevel="2" x14ac:dyDescent="0.25">
      <c r="A115" s="28"/>
      <c r="B115" s="29" t="s">
        <v>162</v>
      </c>
      <c r="C115" s="112" t="s">
        <v>163</v>
      </c>
      <c r="D115" s="112">
        <v>706.81</v>
      </c>
      <c r="E115" s="112">
        <v>1452</v>
      </c>
      <c r="F115" s="112">
        <v>0</v>
      </c>
      <c r="G115" s="30">
        <f>F115/E115</f>
        <v>0</v>
      </c>
      <c r="H115" s="22"/>
    </row>
    <row r="116" spans="1:8" s="35" customFormat="1" ht="32.25" hidden="1" customHeight="1" outlineLevel="2" x14ac:dyDescent="0.25">
      <c r="A116" s="28"/>
      <c r="B116" s="64" t="s">
        <v>164</v>
      </c>
      <c r="C116" s="112" t="s">
        <v>282</v>
      </c>
      <c r="D116" s="112">
        <v>800</v>
      </c>
      <c r="E116" s="112">
        <v>800</v>
      </c>
      <c r="F116" s="112">
        <v>231</v>
      </c>
      <c r="G116" s="126">
        <f>F116/E116</f>
        <v>0.28875000000000001</v>
      </c>
      <c r="H116" s="22"/>
    </row>
    <row r="117" spans="1:8" s="35" customFormat="1" hidden="1" outlineLevel="1" collapsed="1" x14ac:dyDescent="0.25">
      <c r="A117" s="28"/>
      <c r="B117" s="340" t="s">
        <v>379</v>
      </c>
      <c r="C117" s="341"/>
      <c r="D117" s="341"/>
      <c r="E117" s="341"/>
      <c r="F117" s="341"/>
      <c r="G117" s="341"/>
      <c r="H117" s="342"/>
    </row>
    <row r="118" spans="1:8" s="35" customFormat="1" ht="27" hidden="1" outlineLevel="2" x14ac:dyDescent="0.25">
      <c r="A118" s="28"/>
      <c r="B118" s="64" t="s">
        <v>380</v>
      </c>
      <c r="C118" s="112" t="s">
        <v>154</v>
      </c>
      <c r="D118" s="112">
        <v>0</v>
      </c>
      <c r="E118" s="112">
        <v>0</v>
      </c>
      <c r="F118" s="112">
        <v>0</v>
      </c>
      <c r="G118" s="30"/>
      <c r="H118" s="22"/>
    </row>
    <row r="119" spans="1:8" s="35" customFormat="1" hidden="1" outlineLevel="1" collapsed="1" x14ac:dyDescent="0.25">
      <c r="A119" s="28"/>
      <c r="B119" s="340" t="s">
        <v>381</v>
      </c>
      <c r="C119" s="341"/>
      <c r="D119" s="341"/>
      <c r="E119" s="341"/>
      <c r="F119" s="341"/>
      <c r="G119" s="341"/>
      <c r="H119" s="342"/>
    </row>
    <row r="120" spans="1:8" s="35" customFormat="1" ht="40.5" hidden="1" outlineLevel="2" x14ac:dyDescent="0.25">
      <c r="A120" s="28"/>
      <c r="B120" s="29" t="s">
        <v>382</v>
      </c>
      <c r="C120" s="112" t="s">
        <v>122</v>
      </c>
      <c r="D120" s="112">
        <v>3.6</v>
      </c>
      <c r="E120" s="112">
        <v>4.7</v>
      </c>
      <c r="F120" s="112">
        <v>0.7</v>
      </c>
      <c r="G120" s="30">
        <f>F120/E120</f>
        <v>0.14893617021276595</v>
      </c>
      <c r="H120" s="22"/>
    </row>
    <row r="121" spans="1:8" s="35" customFormat="1" hidden="1" outlineLevel="1" collapsed="1" x14ac:dyDescent="0.25">
      <c r="A121" s="28"/>
      <c r="B121" s="340" t="s">
        <v>383</v>
      </c>
      <c r="C121" s="341"/>
      <c r="D121" s="341"/>
      <c r="E121" s="341"/>
      <c r="F121" s="341"/>
      <c r="G121" s="341"/>
      <c r="H121" s="342"/>
    </row>
    <row r="122" spans="1:8" s="97" customFormat="1" ht="27" hidden="1" outlineLevel="2" x14ac:dyDescent="0.25">
      <c r="A122" s="28"/>
      <c r="B122" s="29" t="s">
        <v>384</v>
      </c>
      <c r="C122" s="112" t="s">
        <v>169</v>
      </c>
      <c r="D122" s="112">
        <v>6</v>
      </c>
      <c r="E122" s="112">
        <v>4.5</v>
      </c>
      <c r="F122" s="112">
        <v>0.6</v>
      </c>
      <c r="G122" s="30">
        <f>F122/E122</f>
        <v>0.13333333333333333</v>
      </c>
      <c r="H122" s="22"/>
    </row>
    <row r="123" spans="1:8" s="97" customFormat="1" ht="27" hidden="1" outlineLevel="2" x14ac:dyDescent="0.25">
      <c r="A123" s="28"/>
      <c r="B123" s="29" t="s">
        <v>166</v>
      </c>
      <c r="C123" s="112" t="s">
        <v>167</v>
      </c>
      <c r="D123" s="112">
        <v>35</v>
      </c>
      <c r="E123" s="112">
        <v>26</v>
      </c>
      <c r="F123" s="112">
        <v>11</v>
      </c>
      <c r="G123" s="30">
        <f>F123/E123</f>
        <v>0.42307692307692307</v>
      </c>
      <c r="H123" s="22"/>
    </row>
    <row r="124" spans="1:8" s="35" customFormat="1" ht="14.25" hidden="1" customHeight="1" outlineLevel="1" collapsed="1" x14ac:dyDescent="0.25">
      <c r="A124" s="28"/>
      <c r="B124" s="340" t="s">
        <v>389</v>
      </c>
      <c r="C124" s="341"/>
      <c r="D124" s="341"/>
      <c r="E124" s="341"/>
      <c r="F124" s="341"/>
      <c r="G124" s="341"/>
      <c r="H124" s="342"/>
    </row>
    <row r="125" spans="1:8" s="97" customFormat="1" ht="27" hidden="1" outlineLevel="2" x14ac:dyDescent="0.25">
      <c r="A125" s="28"/>
      <c r="B125" s="29" t="s">
        <v>385</v>
      </c>
      <c r="C125" s="112" t="s">
        <v>122</v>
      </c>
      <c r="D125" s="112">
        <v>100</v>
      </c>
      <c r="E125" s="112">
        <v>100</v>
      </c>
      <c r="F125" s="112">
        <v>9</v>
      </c>
      <c r="G125" s="30">
        <f>F125/E125</f>
        <v>0.09</v>
      </c>
      <c r="H125" s="22"/>
    </row>
    <row r="126" spans="1:8" s="97" customFormat="1" hidden="1" outlineLevel="2" x14ac:dyDescent="0.25">
      <c r="A126" s="28"/>
      <c r="B126" s="29" t="s">
        <v>168</v>
      </c>
      <c r="C126" s="112" t="s">
        <v>122</v>
      </c>
      <c r="D126" s="112">
        <v>100</v>
      </c>
      <c r="E126" s="112">
        <v>100</v>
      </c>
      <c r="F126" s="112">
        <v>51</v>
      </c>
      <c r="G126" s="30">
        <f t="shared" ref="G126:G130" si="2">F126/E126</f>
        <v>0.51</v>
      </c>
      <c r="H126" s="22"/>
    </row>
    <row r="127" spans="1:8" s="97" customFormat="1" hidden="1" outlineLevel="2" x14ac:dyDescent="0.25">
      <c r="A127" s="28"/>
      <c r="B127" s="29" t="s">
        <v>173</v>
      </c>
      <c r="C127" s="112" t="s">
        <v>386</v>
      </c>
      <c r="D127" s="112">
        <v>4</v>
      </c>
      <c r="E127" s="112">
        <v>4</v>
      </c>
      <c r="F127" s="112">
        <v>0</v>
      </c>
      <c r="G127" s="30">
        <f t="shared" si="2"/>
        <v>0</v>
      </c>
      <c r="H127" s="22"/>
    </row>
    <row r="128" spans="1:8" s="97" customFormat="1" ht="27" hidden="1" outlineLevel="2" x14ac:dyDescent="0.25">
      <c r="A128" s="28"/>
      <c r="B128" s="29" t="s">
        <v>177</v>
      </c>
      <c r="C128" s="112" t="s">
        <v>122</v>
      </c>
      <c r="D128" s="112">
        <v>5.5</v>
      </c>
      <c r="E128" s="112">
        <v>4.7</v>
      </c>
      <c r="F128" s="112">
        <v>6.8</v>
      </c>
      <c r="G128" s="126">
        <f t="shared" si="2"/>
        <v>1.4468085106382977</v>
      </c>
      <c r="H128" s="22"/>
    </row>
    <row r="129" spans="1:8" s="97" customFormat="1" ht="27" hidden="1" outlineLevel="2" x14ac:dyDescent="0.25">
      <c r="A129" s="28"/>
      <c r="B129" s="29" t="s">
        <v>387</v>
      </c>
      <c r="C129" s="112" t="s">
        <v>154</v>
      </c>
      <c r="D129" s="112">
        <v>3</v>
      </c>
      <c r="E129" s="112">
        <v>3</v>
      </c>
      <c r="F129" s="112">
        <v>3</v>
      </c>
      <c r="G129" s="30">
        <f t="shared" si="2"/>
        <v>1</v>
      </c>
      <c r="H129" s="22"/>
    </row>
    <row r="130" spans="1:8" s="97" customFormat="1" ht="27" hidden="1" outlineLevel="2" x14ac:dyDescent="0.25">
      <c r="A130" s="28"/>
      <c r="B130" s="29" t="s">
        <v>388</v>
      </c>
      <c r="C130" s="112" t="s">
        <v>122</v>
      </c>
      <c r="D130" s="112">
        <v>100</v>
      </c>
      <c r="E130" s="112">
        <v>100</v>
      </c>
      <c r="F130" s="112">
        <v>10</v>
      </c>
      <c r="G130" s="30">
        <f t="shared" si="2"/>
        <v>0.1</v>
      </c>
      <c r="H130" s="22"/>
    </row>
    <row r="131" spans="1:8" s="21" customFormat="1" ht="27.75" customHeight="1" collapsed="1" x14ac:dyDescent="0.25">
      <c r="A131" s="27" t="s">
        <v>143</v>
      </c>
      <c r="B131" s="337" t="s">
        <v>69</v>
      </c>
      <c r="C131" s="338"/>
      <c r="D131" s="338"/>
      <c r="E131" s="338"/>
      <c r="F131" s="338"/>
      <c r="G131" s="338"/>
      <c r="H131" s="339"/>
    </row>
    <row r="132" spans="1:8" s="97" customFormat="1" ht="54" hidden="1" outlineLevel="1" x14ac:dyDescent="0.25">
      <c r="A132" s="28"/>
      <c r="B132" s="29" t="s">
        <v>228</v>
      </c>
      <c r="C132" s="107" t="s">
        <v>229</v>
      </c>
      <c r="D132" s="107">
        <v>5</v>
      </c>
      <c r="E132" s="107">
        <v>6</v>
      </c>
      <c r="F132" s="107">
        <v>2</v>
      </c>
      <c r="G132" s="126">
        <f>F132/E132</f>
        <v>0.33333333333333331</v>
      </c>
      <c r="H132" s="22" t="s">
        <v>231</v>
      </c>
    </row>
    <row r="133" spans="1:8" s="97" customFormat="1" ht="27" hidden="1" outlineLevel="1" x14ac:dyDescent="0.25">
      <c r="A133" s="28"/>
      <c r="B133" s="29" t="s">
        <v>393</v>
      </c>
      <c r="C133" s="107" t="s">
        <v>229</v>
      </c>
      <c r="D133" s="107">
        <v>0</v>
      </c>
      <c r="E133" s="107">
        <v>0</v>
      </c>
      <c r="F133" s="107">
        <v>0</v>
      </c>
      <c r="G133" s="126" t="s">
        <v>170</v>
      </c>
      <c r="H133" s="22" t="s">
        <v>232</v>
      </c>
    </row>
    <row r="134" spans="1:8" s="97" customFormat="1" ht="27" hidden="1" outlineLevel="1" x14ac:dyDescent="0.25">
      <c r="A134" s="28"/>
      <c r="B134" s="29" t="s">
        <v>390</v>
      </c>
      <c r="C134" s="107" t="s">
        <v>122</v>
      </c>
      <c r="D134" s="107">
        <v>76</v>
      </c>
      <c r="E134" s="107">
        <v>80</v>
      </c>
      <c r="F134" s="107">
        <v>81.7</v>
      </c>
      <c r="G134" s="30">
        <f t="shared" ref="G134:G140" si="3">F134/E134</f>
        <v>1.02125</v>
      </c>
      <c r="H134" s="22" t="s">
        <v>455</v>
      </c>
    </row>
    <row r="135" spans="1:8" s="97" customFormat="1" ht="40.5" hidden="1" outlineLevel="1" x14ac:dyDescent="0.25">
      <c r="A135" s="28"/>
      <c r="B135" s="29" t="s">
        <v>391</v>
      </c>
      <c r="C135" s="107" t="s">
        <v>122</v>
      </c>
      <c r="D135" s="107">
        <v>48</v>
      </c>
      <c r="E135" s="107">
        <v>79.2</v>
      </c>
      <c r="F135" s="107">
        <v>77.400000000000006</v>
      </c>
      <c r="G135" s="30">
        <f t="shared" si="3"/>
        <v>0.97727272727272729</v>
      </c>
      <c r="H135" s="22" t="s">
        <v>455</v>
      </c>
    </row>
    <row r="136" spans="1:8" s="97" customFormat="1" ht="27" hidden="1" outlineLevel="1" x14ac:dyDescent="0.25">
      <c r="A136" s="28"/>
      <c r="B136" s="29" t="s">
        <v>392</v>
      </c>
      <c r="C136" s="107" t="s">
        <v>122</v>
      </c>
      <c r="D136" s="107">
        <v>68.3</v>
      </c>
      <c r="E136" s="107">
        <v>85</v>
      </c>
      <c r="F136" s="107">
        <v>82.7</v>
      </c>
      <c r="G136" s="30">
        <f t="shared" si="3"/>
        <v>0.97294117647058831</v>
      </c>
      <c r="H136" s="22" t="s">
        <v>455</v>
      </c>
    </row>
    <row r="137" spans="1:8" s="97" customFormat="1" ht="27" hidden="1" outlineLevel="1" x14ac:dyDescent="0.25">
      <c r="A137" s="28"/>
      <c r="B137" s="29" t="s">
        <v>233</v>
      </c>
      <c r="C137" s="107" t="s">
        <v>122</v>
      </c>
      <c r="D137" s="23">
        <v>23</v>
      </c>
      <c r="E137" s="23">
        <v>18.5</v>
      </c>
      <c r="F137" s="23">
        <v>12.1</v>
      </c>
      <c r="G137" s="30">
        <f t="shared" si="3"/>
        <v>0.65405405405405403</v>
      </c>
      <c r="H137" s="22" t="s">
        <v>232</v>
      </c>
    </row>
    <row r="138" spans="1:8" s="97" customFormat="1" ht="63.75" hidden="1" customHeight="1" outlineLevel="1" x14ac:dyDescent="0.25">
      <c r="A138" s="28"/>
      <c r="B138" s="29" t="s">
        <v>394</v>
      </c>
      <c r="C138" s="107" t="s">
        <v>122</v>
      </c>
      <c r="D138" s="107">
        <v>9.5</v>
      </c>
      <c r="E138" s="107">
        <v>42.3</v>
      </c>
      <c r="F138" s="107">
        <v>12</v>
      </c>
      <c r="G138" s="126">
        <f t="shared" si="3"/>
        <v>0.28368794326241137</v>
      </c>
      <c r="H138" s="22" t="s">
        <v>232</v>
      </c>
    </row>
    <row r="139" spans="1:8" s="97" customFormat="1" ht="54" hidden="1" outlineLevel="1" x14ac:dyDescent="0.25">
      <c r="A139" s="28"/>
      <c r="B139" s="29" t="s">
        <v>395</v>
      </c>
      <c r="C139" s="107" t="s">
        <v>122</v>
      </c>
      <c r="D139" s="107">
        <v>0</v>
      </c>
      <c r="E139" s="107">
        <v>5</v>
      </c>
      <c r="F139" s="107">
        <v>7.2</v>
      </c>
      <c r="G139" s="126">
        <f t="shared" si="3"/>
        <v>1.44</v>
      </c>
      <c r="H139" s="22" t="s">
        <v>232</v>
      </c>
    </row>
    <row r="140" spans="1:8" s="97" customFormat="1" ht="27" hidden="1" outlineLevel="1" x14ac:dyDescent="0.25">
      <c r="A140" s="28"/>
      <c r="B140" s="29" t="s">
        <v>230</v>
      </c>
      <c r="C140" s="107" t="s">
        <v>122</v>
      </c>
      <c r="D140" s="107">
        <v>100</v>
      </c>
      <c r="E140" s="107">
        <v>100</v>
      </c>
      <c r="F140" s="107">
        <v>97</v>
      </c>
      <c r="G140" s="126">
        <f t="shared" si="3"/>
        <v>0.97</v>
      </c>
      <c r="H140" s="22" t="s">
        <v>231</v>
      </c>
    </row>
    <row r="141" spans="1:8" s="21" customFormat="1" ht="30.75" customHeight="1" collapsed="1" x14ac:dyDescent="0.25">
      <c r="A141" s="27" t="s">
        <v>144</v>
      </c>
      <c r="B141" s="337" t="s">
        <v>48</v>
      </c>
      <c r="C141" s="338"/>
      <c r="D141" s="338"/>
      <c r="E141" s="338"/>
      <c r="F141" s="338"/>
      <c r="G141" s="338"/>
      <c r="H141" s="339"/>
    </row>
    <row r="142" spans="1:8" s="21" customFormat="1" hidden="1" outlineLevel="1" x14ac:dyDescent="0.25">
      <c r="A142" s="23"/>
      <c r="B142" s="340" t="s">
        <v>396</v>
      </c>
      <c r="C142" s="341"/>
      <c r="D142" s="341"/>
      <c r="E142" s="341"/>
      <c r="F142" s="341"/>
      <c r="G142" s="341"/>
      <c r="H142" s="342"/>
    </row>
    <row r="143" spans="1:8" s="21" customFormat="1" ht="40.5" hidden="1" outlineLevel="2" x14ac:dyDescent="0.25">
      <c r="A143" s="63"/>
      <c r="B143" s="64" t="s">
        <v>433</v>
      </c>
      <c r="C143" s="107" t="s">
        <v>154</v>
      </c>
      <c r="D143" s="107">
        <v>4</v>
      </c>
      <c r="E143" s="107">
        <v>1</v>
      </c>
      <c r="F143" s="107">
        <v>0</v>
      </c>
      <c r="G143" s="70">
        <f>F143/E143</f>
        <v>0</v>
      </c>
      <c r="H143" s="22" t="s">
        <v>436</v>
      </c>
    </row>
    <row r="144" spans="1:8" s="21" customFormat="1" ht="30" hidden="1" customHeight="1" outlineLevel="1" x14ac:dyDescent="0.25">
      <c r="A144" s="23"/>
      <c r="B144" s="340" t="s">
        <v>437</v>
      </c>
      <c r="C144" s="341"/>
      <c r="D144" s="341"/>
      <c r="E144" s="341"/>
      <c r="F144" s="341"/>
      <c r="G144" s="341"/>
      <c r="H144" s="342"/>
    </row>
    <row r="145" spans="1:8" s="21" customFormat="1" ht="112.5" hidden="1" customHeight="1" outlineLevel="2" x14ac:dyDescent="0.25">
      <c r="A145" s="108"/>
      <c r="B145" s="71" t="s">
        <v>397</v>
      </c>
      <c r="C145" s="107" t="s">
        <v>122</v>
      </c>
      <c r="D145" s="107">
        <v>50</v>
      </c>
      <c r="E145" s="107">
        <v>99</v>
      </c>
      <c r="F145" s="107">
        <v>0</v>
      </c>
      <c r="G145" s="70">
        <f>F145/E145</f>
        <v>0</v>
      </c>
      <c r="H145" s="125"/>
    </row>
    <row r="146" spans="1:8" s="21" customFormat="1" ht="67.5" hidden="1" outlineLevel="2" x14ac:dyDescent="0.25">
      <c r="A146" s="108"/>
      <c r="B146" s="71" t="s">
        <v>398</v>
      </c>
      <c r="C146" s="107" t="s">
        <v>122</v>
      </c>
      <c r="D146" s="107">
        <v>90</v>
      </c>
      <c r="E146" s="107">
        <v>92</v>
      </c>
      <c r="F146" s="107">
        <v>0</v>
      </c>
      <c r="G146" s="70">
        <f>F146/E146</f>
        <v>0</v>
      </c>
      <c r="H146" s="125"/>
    </row>
    <row r="147" spans="1:8" s="21" customFormat="1" ht="40.5" hidden="1" outlineLevel="2" x14ac:dyDescent="0.25">
      <c r="A147" s="108"/>
      <c r="B147" s="71" t="s">
        <v>399</v>
      </c>
      <c r="C147" s="107" t="s">
        <v>122</v>
      </c>
      <c r="D147" s="107">
        <v>0</v>
      </c>
      <c r="E147" s="107">
        <v>100</v>
      </c>
      <c r="F147" s="107">
        <v>100</v>
      </c>
      <c r="G147" s="70">
        <f>F147/E147</f>
        <v>1</v>
      </c>
      <c r="H147" s="125"/>
    </row>
    <row r="148" spans="1:8" s="21" customFormat="1" ht="59.25" hidden="1" customHeight="1" outlineLevel="2" x14ac:dyDescent="0.25">
      <c r="A148" s="108"/>
      <c r="B148" s="71" t="s">
        <v>400</v>
      </c>
      <c r="C148" s="107" t="s">
        <v>401</v>
      </c>
      <c r="D148" s="107">
        <v>3.8</v>
      </c>
      <c r="E148" s="98">
        <v>4</v>
      </c>
      <c r="F148" s="72">
        <v>4</v>
      </c>
      <c r="G148" s="70">
        <f>F148/E148</f>
        <v>1</v>
      </c>
      <c r="H148" s="22"/>
    </row>
    <row r="149" spans="1:8" s="21" customFormat="1" collapsed="1" x14ac:dyDescent="0.25">
      <c r="A149" s="27" t="s">
        <v>145</v>
      </c>
      <c r="B149" s="337" t="s">
        <v>119</v>
      </c>
      <c r="C149" s="338"/>
      <c r="D149" s="338"/>
      <c r="E149" s="338"/>
      <c r="F149" s="338"/>
      <c r="G149" s="338"/>
      <c r="H149" s="339"/>
    </row>
    <row r="150" spans="1:8" s="97" customFormat="1" ht="27" hidden="1" outlineLevel="1" x14ac:dyDescent="0.25">
      <c r="A150" s="28"/>
      <c r="B150" s="29" t="s">
        <v>402</v>
      </c>
      <c r="C150" s="282" t="s">
        <v>215</v>
      </c>
      <c r="D150" s="282">
        <v>0</v>
      </c>
      <c r="E150" s="282">
        <v>2</v>
      </c>
      <c r="F150" s="282">
        <v>0</v>
      </c>
      <c r="G150" s="30">
        <f>F150/E150</f>
        <v>0</v>
      </c>
      <c r="H150" s="22"/>
    </row>
    <row r="151" spans="1:8" s="97" customFormat="1" ht="27" hidden="1" outlineLevel="1" x14ac:dyDescent="0.25">
      <c r="A151" s="28"/>
      <c r="B151" s="29" t="s">
        <v>403</v>
      </c>
      <c r="C151" s="282" t="s">
        <v>122</v>
      </c>
      <c r="D151" s="282">
        <v>43</v>
      </c>
      <c r="E151" s="282">
        <v>71</v>
      </c>
      <c r="F151" s="282">
        <v>0</v>
      </c>
      <c r="G151" s="30">
        <f>F151/E151</f>
        <v>0</v>
      </c>
      <c r="H151" s="22"/>
    </row>
    <row r="152" spans="1:8" s="97" customFormat="1" ht="40.5" hidden="1" outlineLevel="1" x14ac:dyDescent="0.25">
      <c r="A152" s="28"/>
      <c r="B152" s="29" t="s">
        <v>404</v>
      </c>
      <c r="C152" s="282" t="s">
        <v>122</v>
      </c>
      <c r="D152" s="282">
        <v>0</v>
      </c>
      <c r="E152" s="282">
        <v>0</v>
      </c>
      <c r="F152" s="282">
        <v>0</v>
      </c>
      <c r="G152" s="30">
        <v>0</v>
      </c>
      <c r="H152" s="22"/>
    </row>
    <row r="153" spans="1:8" s="97" customFormat="1" ht="54" hidden="1" outlineLevel="1" x14ac:dyDescent="0.25">
      <c r="A153" s="28"/>
      <c r="B153" s="29" t="s">
        <v>214</v>
      </c>
      <c r="C153" s="282" t="s">
        <v>122</v>
      </c>
      <c r="D153" s="282">
        <v>25</v>
      </c>
      <c r="E153" s="282">
        <v>28</v>
      </c>
      <c r="F153" s="282">
        <v>0</v>
      </c>
      <c r="G153" s="30">
        <f>F153/E153</f>
        <v>0</v>
      </c>
      <c r="H153" s="22"/>
    </row>
    <row r="154" spans="1:8" s="21" customFormat="1" ht="12.75" customHeight="1" collapsed="1" x14ac:dyDescent="0.25">
      <c r="A154" s="27" t="s">
        <v>146</v>
      </c>
      <c r="B154" s="337" t="s">
        <v>286</v>
      </c>
      <c r="C154" s="338"/>
      <c r="D154" s="338"/>
      <c r="E154" s="338"/>
      <c r="F154" s="338"/>
      <c r="G154" s="338"/>
      <c r="H154" s="339"/>
    </row>
    <row r="155" spans="1:8" s="35" customFormat="1" ht="40.5" hidden="1" outlineLevel="2" x14ac:dyDescent="0.25">
      <c r="A155" s="28"/>
      <c r="B155" s="38" t="s">
        <v>237</v>
      </c>
      <c r="C155" s="241" t="s">
        <v>122</v>
      </c>
      <c r="D155" s="23">
        <v>7</v>
      </c>
      <c r="E155" s="23">
        <v>6</v>
      </c>
      <c r="F155" s="23">
        <v>1</v>
      </c>
      <c r="G155" s="126">
        <f>F155/E155</f>
        <v>0.16666666666666666</v>
      </c>
      <c r="H155" s="241"/>
    </row>
    <row r="156" spans="1:8" s="35" customFormat="1" ht="54" hidden="1" outlineLevel="2" x14ac:dyDescent="0.25">
      <c r="A156" s="28"/>
      <c r="B156" s="38" t="s">
        <v>238</v>
      </c>
      <c r="C156" s="241" t="s">
        <v>122</v>
      </c>
      <c r="D156" s="23">
        <v>23</v>
      </c>
      <c r="E156" s="23">
        <v>19</v>
      </c>
      <c r="F156" s="23">
        <v>5</v>
      </c>
      <c r="G156" s="126">
        <f>F156/E156</f>
        <v>0.26315789473684209</v>
      </c>
      <c r="H156" s="241"/>
    </row>
    <row r="157" spans="1:8" s="35" customFormat="1" ht="40.5" hidden="1" outlineLevel="2" x14ac:dyDescent="0.25">
      <c r="A157" s="28"/>
      <c r="B157" s="38" t="s">
        <v>239</v>
      </c>
      <c r="C157" s="241" t="s">
        <v>122</v>
      </c>
      <c r="D157" s="23">
        <v>83</v>
      </c>
      <c r="E157" s="23">
        <v>90</v>
      </c>
      <c r="F157" s="23">
        <v>20</v>
      </c>
      <c r="G157" s="126">
        <f>F157/E157</f>
        <v>0.22222222222222221</v>
      </c>
      <c r="H157" s="241" t="s">
        <v>288</v>
      </c>
    </row>
    <row r="158" spans="1:8" s="35" customFormat="1" ht="27" hidden="1" outlineLevel="2" x14ac:dyDescent="0.25">
      <c r="A158" s="28"/>
      <c r="B158" s="38" t="s">
        <v>405</v>
      </c>
      <c r="C158" s="241" t="s">
        <v>122</v>
      </c>
      <c r="D158" s="23">
        <v>100</v>
      </c>
      <c r="E158" s="23">
        <v>100</v>
      </c>
      <c r="F158" s="23" t="s">
        <v>508</v>
      </c>
      <c r="G158" s="126">
        <v>1</v>
      </c>
      <c r="H158" s="241"/>
    </row>
    <row r="159" spans="1:8" s="21" customFormat="1" collapsed="1" x14ac:dyDescent="0.25">
      <c r="A159" s="27" t="s">
        <v>147</v>
      </c>
      <c r="B159" s="337" t="s">
        <v>51</v>
      </c>
      <c r="C159" s="338"/>
      <c r="D159" s="338"/>
      <c r="E159" s="338"/>
      <c r="F159" s="338"/>
      <c r="G159" s="338"/>
      <c r="H159" s="339"/>
    </row>
    <row r="160" spans="1:8" s="35" customFormat="1" ht="27" hidden="1" outlineLevel="2" x14ac:dyDescent="0.25">
      <c r="A160" s="28"/>
      <c r="B160" s="38" t="s">
        <v>240</v>
      </c>
      <c r="C160" s="250" t="s">
        <v>154</v>
      </c>
      <c r="D160" s="23">
        <v>78</v>
      </c>
      <c r="E160" s="23">
        <v>186</v>
      </c>
      <c r="F160" s="23">
        <v>185</v>
      </c>
      <c r="G160" s="126">
        <f>F160/E160</f>
        <v>0.9946236559139785</v>
      </c>
      <c r="H160" s="250" t="s">
        <v>242</v>
      </c>
    </row>
    <row r="161" spans="1:8" s="35" customFormat="1" ht="33.75" hidden="1" customHeight="1" outlineLevel="2" x14ac:dyDescent="0.25">
      <c r="A161" s="28"/>
      <c r="B161" s="38" t="s">
        <v>241</v>
      </c>
      <c r="C161" s="250" t="s">
        <v>229</v>
      </c>
      <c r="D161" s="23">
        <v>582</v>
      </c>
      <c r="E161" s="23">
        <v>3000</v>
      </c>
      <c r="F161" s="23">
        <v>3786</v>
      </c>
      <c r="G161" s="126">
        <f>F161/E161</f>
        <v>1.262</v>
      </c>
      <c r="H161" s="250" t="s">
        <v>749</v>
      </c>
    </row>
    <row r="162" spans="1:8" s="35" customFormat="1" ht="40.5" hidden="1" outlineLevel="2" x14ac:dyDescent="0.25">
      <c r="A162" s="28"/>
      <c r="B162" s="38" t="s">
        <v>243</v>
      </c>
      <c r="C162" s="250" t="s">
        <v>122</v>
      </c>
      <c r="D162" s="23">
        <v>80</v>
      </c>
      <c r="E162" s="23">
        <v>87</v>
      </c>
      <c r="F162" s="23">
        <v>93</v>
      </c>
      <c r="G162" s="126">
        <f>F162/E162</f>
        <v>1.0689655172413792</v>
      </c>
      <c r="H162" s="250" t="s">
        <v>242</v>
      </c>
    </row>
    <row r="163" spans="1:8" s="35" customFormat="1" ht="130.5" hidden="1" customHeight="1" outlineLevel="2" x14ac:dyDescent="0.25">
      <c r="A163" s="28"/>
      <c r="B163" s="38" t="s">
        <v>244</v>
      </c>
      <c r="C163" s="250" t="s">
        <v>122</v>
      </c>
      <c r="D163" s="23">
        <v>68.5</v>
      </c>
      <c r="E163" s="96">
        <v>90</v>
      </c>
      <c r="F163" s="23">
        <v>100</v>
      </c>
      <c r="G163" s="126">
        <f>F163/E163</f>
        <v>1.1111111111111112</v>
      </c>
      <c r="H163" s="250" t="s">
        <v>245</v>
      </c>
    </row>
    <row r="164" spans="1:8" s="21" customFormat="1" collapsed="1" x14ac:dyDescent="0.25">
      <c r="A164" s="27" t="s">
        <v>148</v>
      </c>
      <c r="B164" s="337" t="s">
        <v>58</v>
      </c>
      <c r="C164" s="338"/>
      <c r="D164" s="338"/>
      <c r="E164" s="338"/>
      <c r="F164" s="338"/>
      <c r="G164" s="338"/>
      <c r="H164" s="339"/>
    </row>
    <row r="165" spans="1:8" s="35" customFormat="1" ht="15" hidden="1" customHeight="1" outlineLevel="1" collapsed="1" x14ac:dyDescent="0.25">
      <c r="A165" s="28"/>
      <c r="B165" s="340" t="s">
        <v>52</v>
      </c>
      <c r="C165" s="341"/>
      <c r="D165" s="341"/>
      <c r="E165" s="341"/>
      <c r="F165" s="341"/>
      <c r="G165" s="341"/>
      <c r="H165" s="342"/>
    </row>
    <row r="166" spans="1:8" s="35" customFormat="1" ht="27" hidden="1" outlineLevel="2" x14ac:dyDescent="0.25">
      <c r="A166" s="28"/>
      <c r="B166" s="38" t="s">
        <v>253</v>
      </c>
      <c r="C166" s="23" t="s">
        <v>254</v>
      </c>
      <c r="D166" s="23">
        <v>0</v>
      </c>
      <c r="E166" s="23">
        <v>0</v>
      </c>
      <c r="F166" s="23">
        <v>0</v>
      </c>
      <c r="G166" s="30">
        <v>0</v>
      </c>
      <c r="H166" s="23"/>
    </row>
    <row r="167" spans="1:8" s="35" customFormat="1" ht="40.5" hidden="1" customHeight="1" outlineLevel="2" x14ac:dyDescent="0.25">
      <c r="A167" s="28"/>
      <c r="B167" s="38" t="s">
        <v>255</v>
      </c>
      <c r="C167" s="23" t="s">
        <v>254</v>
      </c>
      <c r="D167" s="23" t="s">
        <v>256</v>
      </c>
      <c r="E167" s="23">
        <v>0.59199999999999997</v>
      </c>
      <c r="F167" s="23">
        <v>0</v>
      </c>
      <c r="G167" s="30">
        <v>0</v>
      </c>
      <c r="H167" s="278"/>
    </row>
    <row r="168" spans="1:8" s="35" customFormat="1" ht="27" hidden="1" outlineLevel="2" x14ac:dyDescent="0.25">
      <c r="A168" s="28"/>
      <c r="B168" s="38" t="s">
        <v>53</v>
      </c>
      <c r="C168" s="23" t="s">
        <v>254</v>
      </c>
      <c r="D168" s="23" t="s">
        <v>257</v>
      </c>
      <c r="E168" s="23">
        <v>3</v>
      </c>
      <c r="F168" s="23">
        <v>0</v>
      </c>
      <c r="G168" s="30">
        <f>F168/E168</f>
        <v>0</v>
      </c>
      <c r="H168" s="278"/>
    </row>
    <row r="169" spans="1:8" s="35" customFormat="1" ht="15" hidden="1" customHeight="1" outlineLevel="1" collapsed="1" x14ac:dyDescent="0.25">
      <c r="A169" s="28"/>
      <c r="B169" s="340" t="s">
        <v>54</v>
      </c>
      <c r="C169" s="341"/>
      <c r="D169" s="341"/>
      <c r="E169" s="341"/>
      <c r="F169" s="341"/>
      <c r="G169" s="341"/>
      <c r="H169" s="342"/>
    </row>
    <row r="170" spans="1:8" s="35" customFormat="1" hidden="1" outlineLevel="2" x14ac:dyDescent="0.25">
      <c r="A170" s="28"/>
      <c r="B170" s="38" t="s">
        <v>258</v>
      </c>
      <c r="C170" s="278" t="s">
        <v>154</v>
      </c>
      <c r="D170" s="23" t="s">
        <v>262</v>
      </c>
      <c r="E170" s="23">
        <v>180</v>
      </c>
      <c r="F170" s="23">
        <v>52</v>
      </c>
      <c r="G170" s="30">
        <f>F170/E170</f>
        <v>0.28888888888888886</v>
      </c>
      <c r="H170" s="23"/>
    </row>
    <row r="171" spans="1:8" s="35" customFormat="1" hidden="1" outlineLevel="2" x14ac:dyDescent="0.25">
      <c r="A171" s="28"/>
      <c r="B171" s="38" t="s">
        <v>259</v>
      </c>
      <c r="C171" s="278" t="s">
        <v>154</v>
      </c>
      <c r="D171" s="23">
        <v>0</v>
      </c>
      <c r="E171" s="23">
        <v>1</v>
      </c>
      <c r="F171" s="23">
        <v>0</v>
      </c>
      <c r="G171" s="30">
        <f>F171/E171</f>
        <v>0</v>
      </c>
      <c r="H171" s="23"/>
    </row>
    <row r="172" spans="1:8" s="35" customFormat="1" hidden="1" outlineLevel="2" x14ac:dyDescent="0.25">
      <c r="A172" s="28"/>
      <c r="B172" s="38" t="s">
        <v>260</v>
      </c>
      <c r="C172" s="278" t="s">
        <v>154</v>
      </c>
      <c r="D172" s="289">
        <v>8472</v>
      </c>
      <c r="E172" s="289">
        <v>7800</v>
      </c>
      <c r="F172" s="23">
        <v>1860</v>
      </c>
      <c r="G172" s="30">
        <f>F172/E172</f>
        <v>0.23846153846153847</v>
      </c>
      <c r="H172" s="278"/>
    </row>
    <row r="173" spans="1:8" s="35" customFormat="1" hidden="1" outlineLevel="2" x14ac:dyDescent="0.25">
      <c r="A173" s="28"/>
      <c r="B173" s="38" t="s">
        <v>261</v>
      </c>
      <c r="C173" s="278" t="s">
        <v>154</v>
      </c>
      <c r="D173" s="23">
        <v>46</v>
      </c>
      <c r="E173" s="23">
        <v>46</v>
      </c>
      <c r="F173" s="23">
        <v>0</v>
      </c>
      <c r="G173" s="30">
        <f>F173/E173</f>
        <v>0</v>
      </c>
      <c r="H173" s="278"/>
    </row>
    <row r="174" spans="1:8" s="35" customFormat="1" ht="15" hidden="1" customHeight="1" outlineLevel="1" collapsed="1" x14ac:dyDescent="0.25">
      <c r="A174" s="28"/>
      <c r="B174" s="340" t="s">
        <v>263</v>
      </c>
      <c r="C174" s="341"/>
      <c r="D174" s="341"/>
      <c r="E174" s="341"/>
      <c r="F174" s="341"/>
      <c r="G174" s="341"/>
      <c r="H174" s="342"/>
    </row>
    <row r="175" spans="1:8" s="35" customFormat="1" hidden="1" outlineLevel="2" x14ac:dyDescent="0.25">
      <c r="A175" s="28"/>
      <c r="B175" s="38" t="s">
        <v>264</v>
      </c>
      <c r="C175" s="278" t="s">
        <v>265</v>
      </c>
      <c r="D175" s="290">
        <v>47552</v>
      </c>
      <c r="E175" s="290">
        <v>47552</v>
      </c>
      <c r="F175" s="290">
        <v>47552</v>
      </c>
      <c r="G175" s="30">
        <f>F175/E175</f>
        <v>1</v>
      </c>
      <c r="H175" s="23"/>
    </row>
    <row r="176" spans="1:8" s="35" customFormat="1" hidden="1" outlineLevel="2" x14ac:dyDescent="0.25">
      <c r="A176" s="28"/>
      <c r="B176" s="38" t="s">
        <v>266</v>
      </c>
      <c r="C176" s="278" t="s">
        <v>154</v>
      </c>
      <c r="D176" s="23" t="s">
        <v>269</v>
      </c>
      <c r="E176" s="23" t="s">
        <v>269</v>
      </c>
      <c r="F176" s="23">
        <v>35</v>
      </c>
      <c r="G176" s="30">
        <f>F176/E176</f>
        <v>1</v>
      </c>
      <c r="H176" s="23"/>
    </row>
    <row r="177" spans="1:8" s="35" customFormat="1" ht="27" hidden="1" outlineLevel="2" x14ac:dyDescent="0.25">
      <c r="A177" s="28"/>
      <c r="B177" s="38" t="s">
        <v>406</v>
      </c>
      <c r="C177" s="278" t="s">
        <v>154</v>
      </c>
      <c r="D177" s="100">
        <v>1400</v>
      </c>
      <c r="E177" s="100">
        <v>1460</v>
      </c>
      <c r="F177" s="100">
        <v>1430</v>
      </c>
      <c r="G177" s="30">
        <f>F177/E177</f>
        <v>0.97945205479452058</v>
      </c>
      <c r="H177" s="23"/>
    </row>
    <row r="178" spans="1:8" s="35" customFormat="1" hidden="1" outlineLevel="2" x14ac:dyDescent="0.25">
      <c r="A178" s="28"/>
      <c r="B178" s="38" t="s">
        <v>267</v>
      </c>
      <c r="C178" s="278" t="s">
        <v>165</v>
      </c>
      <c r="D178" s="100">
        <v>7500</v>
      </c>
      <c r="E178" s="100">
        <v>7700</v>
      </c>
      <c r="F178" s="100">
        <v>0</v>
      </c>
      <c r="G178" s="30">
        <f>F178/E178</f>
        <v>0</v>
      </c>
      <c r="H178" s="278"/>
    </row>
    <row r="179" spans="1:8" s="35" customFormat="1" hidden="1" outlineLevel="2" x14ac:dyDescent="0.25">
      <c r="A179" s="28"/>
      <c r="B179" s="38" t="s">
        <v>268</v>
      </c>
      <c r="C179" s="278" t="s">
        <v>209</v>
      </c>
      <c r="D179" s="23" t="s">
        <v>270</v>
      </c>
      <c r="E179" s="23">
        <v>5</v>
      </c>
      <c r="F179" s="23">
        <v>4</v>
      </c>
      <c r="G179" s="30">
        <f>F179/E179</f>
        <v>0.8</v>
      </c>
      <c r="H179" s="278"/>
    </row>
    <row r="180" spans="1:8" s="21" customFormat="1" collapsed="1" x14ac:dyDescent="0.25">
      <c r="A180" s="27" t="s">
        <v>149</v>
      </c>
      <c r="B180" s="337" t="s">
        <v>504</v>
      </c>
      <c r="C180" s="338"/>
      <c r="D180" s="338"/>
      <c r="E180" s="338"/>
      <c r="F180" s="338"/>
      <c r="G180" s="338"/>
      <c r="H180" s="339"/>
    </row>
    <row r="181" spans="1:8" s="35" customFormat="1" ht="15" hidden="1" customHeight="1" outlineLevel="1" x14ac:dyDescent="0.25">
      <c r="A181" s="28"/>
      <c r="B181" s="340" t="s">
        <v>271</v>
      </c>
      <c r="C181" s="341"/>
      <c r="D181" s="341"/>
      <c r="E181" s="341"/>
      <c r="F181" s="341"/>
      <c r="G181" s="341"/>
      <c r="H181" s="342"/>
    </row>
    <row r="182" spans="1:8" s="35" customFormat="1" ht="67.5" hidden="1" outlineLevel="2" x14ac:dyDescent="0.25">
      <c r="A182" s="28"/>
      <c r="B182" s="38" t="s">
        <v>407</v>
      </c>
      <c r="C182" s="23" t="s">
        <v>122</v>
      </c>
      <c r="D182" s="23">
        <v>103</v>
      </c>
      <c r="E182" s="23" t="s">
        <v>273</v>
      </c>
      <c r="F182" s="30"/>
      <c r="G182" s="23" t="s">
        <v>170</v>
      </c>
      <c r="H182" s="23"/>
    </row>
    <row r="183" spans="1:8" s="35" customFormat="1" ht="54" hidden="1" outlineLevel="2" x14ac:dyDescent="0.25">
      <c r="A183" s="28"/>
      <c r="B183" s="38" t="s">
        <v>272</v>
      </c>
      <c r="C183" s="101" t="s">
        <v>122</v>
      </c>
      <c r="D183" s="103">
        <v>95</v>
      </c>
      <c r="E183" s="23" t="s">
        <v>273</v>
      </c>
      <c r="F183" s="126"/>
      <c r="G183" s="23" t="s">
        <v>170</v>
      </c>
      <c r="H183" s="23"/>
    </row>
    <row r="184" spans="1:8" s="35" customFormat="1" ht="54" hidden="1" outlineLevel="2" x14ac:dyDescent="0.25">
      <c r="A184" s="28"/>
      <c r="B184" s="38" t="s">
        <v>408</v>
      </c>
      <c r="C184" s="102"/>
      <c r="D184" s="103">
        <v>1</v>
      </c>
      <c r="E184" s="103" t="s">
        <v>409</v>
      </c>
      <c r="F184" s="126"/>
      <c r="G184" s="23" t="s">
        <v>170</v>
      </c>
      <c r="H184" s="23"/>
    </row>
    <row r="185" spans="1:8" s="35" customFormat="1" ht="48" hidden="1" customHeight="1" outlineLevel="2" x14ac:dyDescent="0.25">
      <c r="A185" s="28"/>
      <c r="B185" s="38" t="s">
        <v>410</v>
      </c>
      <c r="C185" s="102" t="s">
        <v>122</v>
      </c>
      <c r="D185" s="103" t="s">
        <v>411</v>
      </c>
      <c r="E185" s="103" t="s">
        <v>411</v>
      </c>
      <c r="F185" s="126"/>
      <c r="G185" s="23" t="s">
        <v>170</v>
      </c>
      <c r="H185" s="110"/>
    </row>
    <row r="186" spans="1:8" s="35" customFormat="1" ht="15" hidden="1" customHeight="1" outlineLevel="1" x14ac:dyDescent="0.25">
      <c r="A186" s="28"/>
      <c r="B186" s="340" t="s">
        <v>274</v>
      </c>
      <c r="C186" s="341"/>
      <c r="D186" s="341"/>
      <c r="E186" s="341"/>
      <c r="F186" s="341"/>
      <c r="G186" s="341"/>
      <c r="H186" s="342"/>
    </row>
    <row r="187" spans="1:8" s="35" customFormat="1" ht="67.5" hidden="1" outlineLevel="2" x14ac:dyDescent="0.25">
      <c r="A187" s="28"/>
      <c r="B187" s="38" t="s">
        <v>412</v>
      </c>
      <c r="C187" s="110" t="s">
        <v>276</v>
      </c>
      <c r="D187" s="23">
        <v>10</v>
      </c>
      <c r="E187" s="23" t="s">
        <v>413</v>
      </c>
      <c r="F187" s="23"/>
      <c r="G187" s="23" t="s">
        <v>170</v>
      </c>
      <c r="H187" s="23"/>
    </row>
    <row r="188" spans="1:8" s="35" customFormat="1" ht="54" hidden="1" outlineLevel="2" x14ac:dyDescent="0.25">
      <c r="A188" s="28"/>
      <c r="B188" s="38" t="s">
        <v>414</v>
      </c>
      <c r="C188" s="110"/>
      <c r="D188" s="23">
        <v>1</v>
      </c>
      <c r="E188" s="23">
        <v>1</v>
      </c>
      <c r="F188" s="23"/>
      <c r="G188" s="23" t="s">
        <v>170</v>
      </c>
      <c r="H188" s="23"/>
    </row>
    <row r="189" spans="1:8" s="35" customFormat="1" ht="15" hidden="1" customHeight="1" outlineLevel="1" x14ac:dyDescent="0.25">
      <c r="A189" s="28"/>
      <c r="B189" s="340" t="s">
        <v>275</v>
      </c>
      <c r="C189" s="341"/>
      <c r="D189" s="341"/>
      <c r="E189" s="341"/>
      <c r="F189" s="341"/>
      <c r="G189" s="341"/>
      <c r="H189" s="342"/>
    </row>
    <row r="190" spans="1:8" s="35" customFormat="1" ht="40.5" hidden="1" outlineLevel="2" x14ac:dyDescent="0.25">
      <c r="A190" s="28"/>
      <c r="B190" s="38" t="s">
        <v>415</v>
      </c>
      <c r="C190" s="110" t="s">
        <v>401</v>
      </c>
      <c r="D190" s="104">
        <v>77.8</v>
      </c>
      <c r="E190" s="104">
        <v>80</v>
      </c>
      <c r="F190" s="23"/>
      <c r="G190" s="23" t="s">
        <v>170</v>
      </c>
      <c r="H190" s="23"/>
    </row>
    <row r="191" spans="1:8" s="35" customFormat="1" ht="67.5" hidden="1" outlineLevel="2" x14ac:dyDescent="0.25">
      <c r="A191" s="28"/>
      <c r="B191" s="38" t="s">
        <v>277</v>
      </c>
      <c r="C191" s="110" t="s">
        <v>122</v>
      </c>
      <c r="D191" s="100">
        <v>100</v>
      </c>
      <c r="E191" s="100">
        <v>100</v>
      </c>
      <c r="F191" s="23"/>
      <c r="G191" s="23" t="s">
        <v>170</v>
      </c>
      <c r="H191" s="23"/>
    </row>
    <row r="192" spans="1:8" s="35" customFormat="1" ht="40.5" hidden="1" outlineLevel="2" x14ac:dyDescent="0.25">
      <c r="A192" s="28"/>
      <c r="B192" s="38" t="s">
        <v>416</v>
      </c>
      <c r="C192" s="110"/>
      <c r="D192" s="100">
        <v>1</v>
      </c>
      <c r="E192" s="100">
        <v>1</v>
      </c>
      <c r="F192" s="100"/>
      <c r="G192" s="23" t="s">
        <v>170</v>
      </c>
      <c r="H192" s="23"/>
    </row>
    <row r="193" spans="1:8" s="35" customFormat="1" ht="40.5" hidden="1" outlineLevel="2" x14ac:dyDescent="0.25">
      <c r="A193" s="28"/>
      <c r="B193" s="38" t="s">
        <v>417</v>
      </c>
      <c r="C193" s="23" t="s">
        <v>159</v>
      </c>
      <c r="D193" s="100">
        <v>373</v>
      </c>
      <c r="E193" s="100">
        <v>496</v>
      </c>
      <c r="F193" s="23"/>
      <c r="G193" s="23" t="s">
        <v>170</v>
      </c>
      <c r="H193" s="23"/>
    </row>
    <row r="194" spans="1:8" s="21" customFormat="1" ht="18" customHeight="1" collapsed="1" x14ac:dyDescent="0.25">
      <c r="A194" s="27" t="s">
        <v>150</v>
      </c>
      <c r="B194" s="337" t="s">
        <v>505</v>
      </c>
      <c r="C194" s="338"/>
      <c r="D194" s="338"/>
      <c r="E194" s="338"/>
      <c r="F194" s="338"/>
      <c r="G194" s="338"/>
      <c r="H194" s="339"/>
    </row>
    <row r="195" spans="1:8" s="35" customFormat="1" ht="67.5" hidden="1" outlineLevel="2" x14ac:dyDescent="0.25">
      <c r="A195" s="28"/>
      <c r="B195" s="38" t="s">
        <v>418</v>
      </c>
      <c r="C195" s="23" t="s">
        <v>122</v>
      </c>
      <c r="D195" s="23">
        <v>107</v>
      </c>
      <c r="E195" s="96" t="s">
        <v>273</v>
      </c>
      <c r="F195" s="126"/>
      <c r="G195" s="23" t="s">
        <v>170</v>
      </c>
      <c r="H195" s="23"/>
    </row>
    <row r="196" spans="1:8" s="35" customFormat="1" ht="40.5" hidden="1" outlineLevel="2" x14ac:dyDescent="0.25">
      <c r="A196" s="28"/>
      <c r="B196" s="38" t="s">
        <v>419</v>
      </c>
      <c r="C196" s="101"/>
      <c r="D196" s="103">
        <v>1</v>
      </c>
      <c r="E196" s="103">
        <v>1</v>
      </c>
      <c r="F196" s="30"/>
      <c r="G196" s="23" t="s">
        <v>170</v>
      </c>
      <c r="H196" s="23"/>
    </row>
    <row r="197" spans="1:8" s="35" customFormat="1" ht="40.5" hidden="1" outlineLevel="2" x14ac:dyDescent="0.25">
      <c r="A197" s="28"/>
      <c r="B197" s="38" t="s">
        <v>420</v>
      </c>
      <c r="C197" s="109" t="s">
        <v>298</v>
      </c>
      <c r="D197" s="23">
        <v>82</v>
      </c>
      <c r="E197" s="23">
        <v>83</v>
      </c>
      <c r="F197" s="23"/>
      <c r="G197" s="30" t="s">
        <v>170</v>
      </c>
      <c r="H197" s="110"/>
    </row>
    <row r="198" spans="1:8" s="21" customFormat="1" x14ac:dyDescent="0.25"/>
    <row r="199" spans="1:8" s="21" customFormat="1" x14ac:dyDescent="0.25">
      <c r="A199" s="298" t="s">
        <v>278</v>
      </c>
      <c r="B199" s="348" t="s">
        <v>507</v>
      </c>
      <c r="C199" s="348"/>
      <c r="D199" s="348"/>
      <c r="E199" s="348"/>
      <c r="F199" s="348"/>
      <c r="G199" s="348"/>
      <c r="H199" s="348"/>
    </row>
    <row r="200" spans="1:8" s="21" customFormat="1" ht="34.5" customHeight="1" x14ac:dyDescent="0.25">
      <c r="A200" s="299" t="s">
        <v>506</v>
      </c>
      <c r="B200" s="349" t="s">
        <v>826</v>
      </c>
      <c r="C200" s="349"/>
      <c r="D200" s="349"/>
      <c r="E200" s="349"/>
      <c r="F200" s="349"/>
      <c r="G200" s="349"/>
      <c r="H200" s="349"/>
    </row>
    <row r="201" spans="1:8" s="21" customFormat="1" x14ac:dyDescent="0.25">
      <c r="A201" s="300" t="s">
        <v>563</v>
      </c>
      <c r="B201" s="348" t="s">
        <v>564</v>
      </c>
      <c r="C201" s="348"/>
      <c r="D201" s="348"/>
      <c r="E201" s="348"/>
      <c r="F201" s="348"/>
      <c r="G201" s="348"/>
      <c r="H201" s="348"/>
    </row>
    <row r="212" ht="12" customHeight="1" x14ac:dyDescent="0.25"/>
  </sheetData>
  <mergeCells count="68">
    <mergeCell ref="B201:H201"/>
    <mergeCell ref="B199:H199"/>
    <mergeCell ref="B194:H194"/>
    <mergeCell ref="B181:H181"/>
    <mergeCell ref="B186:H186"/>
    <mergeCell ref="B189:H189"/>
    <mergeCell ref="B200:H200"/>
    <mergeCell ref="B164:H164"/>
    <mergeCell ref="B174:H174"/>
    <mergeCell ref="B165:H165"/>
    <mergeCell ref="B169:H169"/>
    <mergeCell ref="B180:H180"/>
    <mergeCell ref="B149:H149"/>
    <mergeCell ref="B142:H142"/>
    <mergeCell ref="B144:H144"/>
    <mergeCell ref="B141:H141"/>
    <mergeCell ref="F4:F5"/>
    <mergeCell ref="B30:H30"/>
    <mergeCell ref="B31:H31"/>
    <mergeCell ref="B110:H110"/>
    <mergeCell ref="B111:H111"/>
    <mergeCell ref="B131:H131"/>
    <mergeCell ref="B78:H78"/>
    <mergeCell ref="B80:H80"/>
    <mergeCell ref="B77:H77"/>
    <mergeCell ref="B75:H75"/>
    <mergeCell ref="B108:H108"/>
    <mergeCell ref="B83:H83"/>
    <mergeCell ref="B124:H124"/>
    <mergeCell ref="B92:H92"/>
    <mergeCell ref="B99:H99"/>
    <mergeCell ref="B100:H100"/>
    <mergeCell ref="B106:H106"/>
    <mergeCell ref="B96:H96"/>
    <mergeCell ref="B117:H117"/>
    <mergeCell ref="B119:H119"/>
    <mergeCell ref="A1:H1"/>
    <mergeCell ref="A2:H2"/>
    <mergeCell ref="G4:G5"/>
    <mergeCell ref="B63:H63"/>
    <mergeCell ref="B43:H43"/>
    <mergeCell ref="B59:H59"/>
    <mergeCell ref="B49:H49"/>
    <mergeCell ref="B6:H6"/>
    <mergeCell ref="B61:H61"/>
    <mergeCell ref="B11:H11"/>
    <mergeCell ref="B12:H12"/>
    <mergeCell ref="B21:H21"/>
    <mergeCell ref="B25:H25"/>
    <mergeCell ref="B28:H28"/>
    <mergeCell ref="B34:H34"/>
    <mergeCell ref="B38:H38"/>
    <mergeCell ref="B154:H154"/>
    <mergeCell ref="B159:H159"/>
    <mergeCell ref="B64:H64"/>
    <mergeCell ref="A4:A5"/>
    <mergeCell ref="B4:B5"/>
    <mergeCell ref="C4:C5"/>
    <mergeCell ref="D4:D5"/>
    <mergeCell ref="E4:E5"/>
    <mergeCell ref="B44:H44"/>
    <mergeCell ref="B40:H40"/>
    <mergeCell ref="H4:H5"/>
    <mergeCell ref="B52:H52"/>
    <mergeCell ref="B121:H121"/>
    <mergeCell ref="B71:H71"/>
    <mergeCell ref="B68:H68"/>
    <mergeCell ref="B56:H56"/>
  </mergeCells>
  <pageMargins left="0.7" right="0.7" top="0.75" bottom="0.75" header="0.3" footer="0.3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G157"/>
  <sheetViews>
    <sheetView view="pageBreakPreview" zoomScale="90" zoomScaleNormal="100" zoomScaleSheetLayoutView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B86" sqref="B86"/>
    </sheetView>
  </sheetViews>
  <sheetFormatPr defaultRowHeight="15" outlineLevelRow="5" outlineLevelCol="1" x14ac:dyDescent="0.25"/>
  <cols>
    <col min="1" max="1" width="4.7109375" style="116" customWidth="1"/>
    <col min="2" max="2" width="41.85546875" style="46" customWidth="1"/>
    <col min="3" max="3" width="13.7109375" style="46" customWidth="1"/>
    <col min="4" max="4" width="13.85546875" style="46" customWidth="1"/>
    <col min="5" max="5" width="13.7109375" style="46" customWidth="1"/>
    <col min="6" max="6" width="13" style="46" customWidth="1"/>
    <col min="7" max="7" width="11.42578125" style="46" hidden="1" customWidth="1" outlineLevel="1"/>
    <col min="8" max="8" width="12" style="46" customWidth="1" collapsed="1"/>
    <col min="9" max="9" width="12.140625" style="46" customWidth="1"/>
    <col min="10" max="10" width="12" style="46" customWidth="1"/>
    <col min="11" max="11" width="13.140625" style="46" customWidth="1"/>
    <col min="12" max="12" width="11.42578125" style="46" hidden="1" customWidth="1" outlineLevel="1"/>
    <col min="13" max="13" width="11.140625" style="46" customWidth="1" collapsed="1"/>
    <col min="14" max="14" width="12.42578125" style="46" customWidth="1"/>
    <col min="15" max="15" width="12" style="46" customWidth="1"/>
    <col min="16" max="16" width="13.140625" style="46" customWidth="1"/>
    <col min="17" max="17" width="34.28515625" style="123" customWidth="1" outlineLevel="1"/>
    <col min="18" max="16384" width="9.140625" style="46"/>
  </cols>
  <sheetData>
    <row r="1" spans="1:17" ht="18.75" x14ac:dyDescent="0.25">
      <c r="A1" s="322" t="s">
        <v>70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</row>
    <row r="2" spans="1:17" ht="18.75" x14ac:dyDescent="0.25">
      <c r="A2" s="322" t="s">
        <v>773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</row>
    <row r="3" spans="1:17" x14ac:dyDescent="0.25">
      <c r="C3" s="160"/>
      <c r="D3" s="160"/>
      <c r="Q3" s="118"/>
    </row>
    <row r="4" spans="1:17" ht="44.25" customHeight="1" x14ac:dyDescent="0.25">
      <c r="A4" s="323" t="s">
        <v>0</v>
      </c>
      <c r="B4" s="323" t="s">
        <v>16</v>
      </c>
      <c r="C4" s="323" t="s">
        <v>551</v>
      </c>
      <c r="D4" s="323"/>
      <c r="E4" s="323"/>
      <c r="F4" s="323"/>
      <c r="G4" s="323" t="s">
        <v>10</v>
      </c>
      <c r="H4" s="323" t="s">
        <v>552</v>
      </c>
      <c r="I4" s="323"/>
      <c r="J4" s="323"/>
      <c r="K4" s="323"/>
      <c r="L4" s="323" t="s">
        <v>10</v>
      </c>
      <c r="M4" s="323" t="s">
        <v>65</v>
      </c>
      <c r="N4" s="323"/>
      <c r="O4" s="323"/>
      <c r="P4" s="323"/>
      <c r="Q4" s="323" t="s">
        <v>64</v>
      </c>
    </row>
    <row r="5" spans="1:17" ht="15.75" customHeight="1" x14ac:dyDescent="0.25">
      <c r="A5" s="323"/>
      <c r="B5" s="323"/>
      <c r="C5" s="323" t="s">
        <v>1</v>
      </c>
      <c r="D5" s="323" t="s">
        <v>2</v>
      </c>
      <c r="E5" s="323"/>
      <c r="F5" s="323"/>
      <c r="G5" s="323"/>
      <c r="H5" s="323" t="s">
        <v>1</v>
      </c>
      <c r="I5" s="323" t="s">
        <v>2</v>
      </c>
      <c r="J5" s="323"/>
      <c r="K5" s="323"/>
      <c r="L5" s="323"/>
      <c r="M5" s="323" t="s">
        <v>1</v>
      </c>
      <c r="N5" s="323" t="s">
        <v>2</v>
      </c>
      <c r="O5" s="323"/>
      <c r="P5" s="323"/>
      <c r="Q5" s="327"/>
    </row>
    <row r="6" spans="1:17" ht="54" customHeight="1" x14ac:dyDescent="0.25">
      <c r="A6" s="323"/>
      <c r="B6" s="323"/>
      <c r="C6" s="323"/>
      <c r="D6" s="128" t="s">
        <v>4</v>
      </c>
      <c r="E6" s="128" t="s">
        <v>5</v>
      </c>
      <c r="F6" s="128" t="s">
        <v>67</v>
      </c>
      <c r="G6" s="323"/>
      <c r="H6" s="323"/>
      <c r="I6" s="128" t="s">
        <v>4</v>
      </c>
      <c r="J6" s="128" t="s">
        <v>5</v>
      </c>
      <c r="K6" s="128" t="s">
        <v>67</v>
      </c>
      <c r="L6" s="323"/>
      <c r="M6" s="323"/>
      <c r="N6" s="128" t="s">
        <v>4</v>
      </c>
      <c r="O6" s="128" t="s">
        <v>5</v>
      </c>
      <c r="P6" s="128" t="s">
        <v>67</v>
      </c>
      <c r="Q6" s="327"/>
    </row>
    <row r="7" spans="1:17" s="219" customFormat="1" ht="29.25" customHeight="1" collapsed="1" x14ac:dyDescent="0.25">
      <c r="A7" s="215"/>
      <c r="B7" s="216" t="s">
        <v>71</v>
      </c>
      <c r="C7" s="217">
        <f t="shared" ref="C7:L7" si="0">C8+C15+C25</f>
        <v>6110.9</v>
      </c>
      <c r="D7" s="217">
        <f t="shared" si="0"/>
        <v>6110.9</v>
      </c>
      <c r="E7" s="217">
        <f t="shared" si="0"/>
        <v>0</v>
      </c>
      <c r="F7" s="217">
        <f t="shared" si="0"/>
        <v>0</v>
      </c>
      <c r="G7" s="217">
        <f t="shared" si="0"/>
        <v>0</v>
      </c>
      <c r="H7" s="217">
        <f t="shared" si="0"/>
        <v>221.20000000000002</v>
      </c>
      <c r="I7" s="217">
        <f t="shared" si="0"/>
        <v>221.20000000000002</v>
      </c>
      <c r="J7" s="217">
        <f t="shared" si="0"/>
        <v>0</v>
      </c>
      <c r="K7" s="217">
        <f t="shared" si="0"/>
        <v>0</v>
      </c>
      <c r="L7" s="217">
        <f t="shared" si="0"/>
        <v>0</v>
      </c>
      <c r="M7" s="7">
        <f t="shared" ref="M7:M16" si="1">IFERROR(H7/C7*100,"-")</f>
        <v>3.6197614099396169</v>
      </c>
      <c r="N7" s="7">
        <f t="shared" ref="N7:P14" si="2">IFERROR(I7/D7*100,"-")</f>
        <v>3.6197614099396169</v>
      </c>
      <c r="O7" s="7" t="str">
        <f t="shared" si="2"/>
        <v>-</v>
      </c>
      <c r="P7" s="7" t="str">
        <f t="shared" si="2"/>
        <v>-</v>
      </c>
      <c r="Q7" s="218"/>
    </row>
    <row r="8" spans="1:17" s="4" customFormat="1" ht="85.5" hidden="1" customHeight="1" outlineLevel="1" collapsed="1" x14ac:dyDescent="0.25">
      <c r="A8" s="205">
        <v>1</v>
      </c>
      <c r="B8" s="1" t="s">
        <v>72</v>
      </c>
      <c r="C8" s="2">
        <f t="shared" ref="C8:C15" si="3">SUM(D8:G8)</f>
        <v>160</v>
      </c>
      <c r="D8" s="2">
        <f>D9+D10</f>
        <v>160</v>
      </c>
      <c r="E8" s="3">
        <f>E9+E10</f>
        <v>0</v>
      </c>
      <c r="F8" s="3">
        <f>F9+F10</f>
        <v>0</v>
      </c>
      <c r="G8" s="3">
        <f>G9+G10</f>
        <v>0</v>
      </c>
      <c r="H8" s="2">
        <f t="shared" ref="H8:H14" si="4">SUM(I8:L8)</f>
        <v>0</v>
      </c>
      <c r="I8" s="3">
        <f>I9+I10</f>
        <v>0</v>
      </c>
      <c r="J8" s="3">
        <f>J9+J10</f>
        <v>0</v>
      </c>
      <c r="K8" s="3">
        <f>K9+K10</f>
        <v>0</v>
      </c>
      <c r="L8" s="3">
        <f>L9+L10</f>
        <v>0</v>
      </c>
      <c r="M8" s="2">
        <f t="shared" si="1"/>
        <v>0</v>
      </c>
      <c r="N8" s="2">
        <f t="shared" si="2"/>
        <v>0</v>
      </c>
      <c r="O8" s="2" t="str">
        <f t="shared" si="2"/>
        <v>-</v>
      </c>
      <c r="P8" s="2" t="str">
        <f t="shared" si="2"/>
        <v>-</v>
      </c>
      <c r="Q8" s="94"/>
    </row>
    <row r="9" spans="1:17" s="89" customFormat="1" ht="44.25" hidden="1" customHeight="1" outlineLevel="2" x14ac:dyDescent="0.25">
      <c r="A9" s="206"/>
      <c r="B9" s="182" t="s">
        <v>651</v>
      </c>
      <c r="C9" s="5">
        <f t="shared" si="3"/>
        <v>40</v>
      </c>
      <c r="D9" s="208">
        <v>40</v>
      </c>
      <c r="E9" s="209">
        <v>0</v>
      </c>
      <c r="F9" s="209">
        <v>0</v>
      </c>
      <c r="G9" s="209">
        <v>0</v>
      </c>
      <c r="H9" s="5">
        <f t="shared" si="4"/>
        <v>0</v>
      </c>
      <c r="I9" s="209">
        <v>0</v>
      </c>
      <c r="J9" s="209">
        <v>0</v>
      </c>
      <c r="K9" s="209">
        <v>0</v>
      </c>
      <c r="L9" s="209">
        <v>0</v>
      </c>
      <c r="M9" s="201">
        <f t="shared" si="1"/>
        <v>0</v>
      </c>
      <c r="N9" s="201">
        <f t="shared" si="2"/>
        <v>0</v>
      </c>
      <c r="O9" s="201" t="str">
        <f t="shared" si="2"/>
        <v>-</v>
      </c>
      <c r="P9" s="201" t="str">
        <f t="shared" si="2"/>
        <v>-</v>
      </c>
      <c r="Q9" s="76" t="s">
        <v>693</v>
      </c>
    </row>
    <row r="10" spans="1:17" s="89" customFormat="1" ht="33.75" hidden="1" customHeight="1" outlineLevel="2" collapsed="1" x14ac:dyDescent="0.25">
      <c r="A10" s="206"/>
      <c r="B10" s="182" t="s">
        <v>687</v>
      </c>
      <c r="C10" s="5">
        <f t="shared" si="3"/>
        <v>120</v>
      </c>
      <c r="D10" s="209">
        <f>SUM(D11:D14)</f>
        <v>120</v>
      </c>
      <c r="E10" s="209">
        <f>SUM(E11:E14)</f>
        <v>0</v>
      </c>
      <c r="F10" s="209">
        <f>SUM(F11:F14)</f>
        <v>0</v>
      </c>
      <c r="G10" s="209">
        <f>SUM(G11:G14)</f>
        <v>0</v>
      </c>
      <c r="H10" s="5">
        <f t="shared" si="4"/>
        <v>0</v>
      </c>
      <c r="I10" s="209">
        <f>SUM(I11:I14)</f>
        <v>0</v>
      </c>
      <c r="J10" s="209">
        <f>SUM(J11:J14)</f>
        <v>0</v>
      </c>
      <c r="K10" s="209">
        <f>SUM(K11:K14)</f>
        <v>0</v>
      </c>
      <c r="L10" s="209">
        <f>SUM(L11:L14)</f>
        <v>0</v>
      </c>
      <c r="M10" s="201">
        <f t="shared" si="1"/>
        <v>0</v>
      </c>
      <c r="N10" s="201">
        <f t="shared" si="2"/>
        <v>0</v>
      </c>
      <c r="O10" s="201" t="str">
        <f t="shared" si="2"/>
        <v>-</v>
      </c>
      <c r="P10" s="201" t="str">
        <f t="shared" si="2"/>
        <v>-</v>
      </c>
      <c r="Q10" s="76"/>
    </row>
    <row r="11" spans="1:17" s="211" customFormat="1" ht="45" hidden="1" outlineLevel="3" x14ac:dyDescent="0.25">
      <c r="A11" s="72"/>
      <c r="B11" s="67" t="s">
        <v>104</v>
      </c>
      <c r="C11" s="6">
        <f t="shared" si="3"/>
        <v>10</v>
      </c>
      <c r="D11" s="210">
        <v>10</v>
      </c>
      <c r="E11" s="210">
        <v>0</v>
      </c>
      <c r="F11" s="210">
        <v>0</v>
      </c>
      <c r="G11" s="210">
        <v>0</v>
      </c>
      <c r="H11" s="6">
        <f t="shared" si="4"/>
        <v>0</v>
      </c>
      <c r="I11" s="210">
        <v>0</v>
      </c>
      <c r="J11" s="210">
        <v>0</v>
      </c>
      <c r="K11" s="210">
        <v>0</v>
      </c>
      <c r="L11" s="210">
        <v>0</v>
      </c>
      <c r="M11" s="7">
        <f t="shared" si="1"/>
        <v>0</v>
      </c>
      <c r="N11" s="7">
        <f t="shared" si="2"/>
        <v>0</v>
      </c>
      <c r="O11" s="7" t="str">
        <f t="shared" si="2"/>
        <v>-</v>
      </c>
      <c r="P11" s="7" t="str">
        <f t="shared" si="2"/>
        <v>-</v>
      </c>
      <c r="Q11" s="26" t="s">
        <v>693</v>
      </c>
    </row>
    <row r="12" spans="1:17" s="211" customFormat="1" ht="30" hidden="1" outlineLevel="3" x14ac:dyDescent="0.25">
      <c r="A12" s="72"/>
      <c r="B12" s="67" t="s">
        <v>105</v>
      </c>
      <c r="C12" s="6">
        <f t="shared" si="3"/>
        <v>40</v>
      </c>
      <c r="D12" s="210">
        <v>40</v>
      </c>
      <c r="E12" s="210">
        <v>0</v>
      </c>
      <c r="F12" s="210">
        <v>0</v>
      </c>
      <c r="G12" s="210">
        <v>0</v>
      </c>
      <c r="H12" s="6">
        <f t="shared" si="4"/>
        <v>0</v>
      </c>
      <c r="I12" s="210">
        <v>0</v>
      </c>
      <c r="J12" s="210">
        <v>0</v>
      </c>
      <c r="K12" s="210">
        <v>0</v>
      </c>
      <c r="L12" s="210">
        <v>0</v>
      </c>
      <c r="M12" s="7">
        <f t="shared" si="1"/>
        <v>0</v>
      </c>
      <c r="N12" s="7">
        <f t="shared" si="2"/>
        <v>0</v>
      </c>
      <c r="O12" s="7" t="str">
        <f t="shared" si="2"/>
        <v>-</v>
      </c>
      <c r="P12" s="7" t="str">
        <f t="shared" si="2"/>
        <v>-</v>
      </c>
      <c r="Q12" s="26" t="s">
        <v>693</v>
      </c>
    </row>
    <row r="13" spans="1:17" s="211" customFormat="1" ht="30" hidden="1" outlineLevel="3" x14ac:dyDescent="0.25">
      <c r="A13" s="72"/>
      <c r="B13" s="67" t="s">
        <v>106</v>
      </c>
      <c r="C13" s="6">
        <f t="shared" si="3"/>
        <v>60</v>
      </c>
      <c r="D13" s="210">
        <v>60</v>
      </c>
      <c r="E13" s="210">
        <v>0</v>
      </c>
      <c r="F13" s="210">
        <v>0</v>
      </c>
      <c r="G13" s="210">
        <v>0</v>
      </c>
      <c r="H13" s="6">
        <f t="shared" si="4"/>
        <v>0</v>
      </c>
      <c r="I13" s="210">
        <v>0</v>
      </c>
      <c r="J13" s="210">
        <v>0</v>
      </c>
      <c r="K13" s="210">
        <v>0</v>
      </c>
      <c r="L13" s="210">
        <v>0</v>
      </c>
      <c r="M13" s="7">
        <f t="shared" si="1"/>
        <v>0</v>
      </c>
      <c r="N13" s="7">
        <f t="shared" si="2"/>
        <v>0</v>
      </c>
      <c r="O13" s="7" t="str">
        <f t="shared" si="2"/>
        <v>-</v>
      </c>
      <c r="P13" s="7" t="str">
        <f t="shared" si="2"/>
        <v>-</v>
      </c>
      <c r="Q13" s="26" t="s">
        <v>693</v>
      </c>
    </row>
    <row r="14" spans="1:17" s="211" customFormat="1" ht="45" hidden="1" outlineLevel="3" x14ac:dyDescent="0.25">
      <c r="A14" s="72"/>
      <c r="B14" s="67" t="s">
        <v>107</v>
      </c>
      <c r="C14" s="6">
        <f t="shared" si="3"/>
        <v>10</v>
      </c>
      <c r="D14" s="210">
        <v>10</v>
      </c>
      <c r="E14" s="210">
        <v>0</v>
      </c>
      <c r="F14" s="210">
        <v>0</v>
      </c>
      <c r="G14" s="210">
        <v>0</v>
      </c>
      <c r="H14" s="6">
        <f t="shared" si="4"/>
        <v>0</v>
      </c>
      <c r="I14" s="210">
        <v>0</v>
      </c>
      <c r="J14" s="210">
        <v>0</v>
      </c>
      <c r="K14" s="210">
        <v>0</v>
      </c>
      <c r="L14" s="210">
        <v>0</v>
      </c>
      <c r="M14" s="7">
        <f t="shared" si="1"/>
        <v>0</v>
      </c>
      <c r="N14" s="7">
        <f t="shared" si="2"/>
        <v>0</v>
      </c>
      <c r="O14" s="7" t="str">
        <f t="shared" si="2"/>
        <v>-</v>
      </c>
      <c r="P14" s="7" t="str">
        <f t="shared" si="2"/>
        <v>-</v>
      </c>
      <c r="Q14" s="26" t="s">
        <v>693</v>
      </c>
    </row>
    <row r="15" spans="1:17" s="99" customFormat="1" ht="72" hidden="1" customHeight="1" outlineLevel="1" collapsed="1" x14ac:dyDescent="0.25">
      <c r="A15" s="204">
        <v>2</v>
      </c>
      <c r="B15" s="1" t="s">
        <v>73</v>
      </c>
      <c r="C15" s="2">
        <f t="shared" si="3"/>
        <v>5868.9</v>
      </c>
      <c r="D15" s="2">
        <f>D16+D18+D23+D24</f>
        <v>5868.9</v>
      </c>
      <c r="E15" s="2">
        <f t="shared" ref="E15:F15" si="5">E16+E18+E23+E24</f>
        <v>0</v>
      </c>
      <c r="F15" s="2">
        <f t="shared" si="5"/>
        <v>0</v>
      </c>
      <c r="G15" s="3">
        <f>G16+G18</f>
        <v>0</v>
      </c>
      <c r="H15" s="2">
        <f>SUM(I15:L15)</f>
        <v>188.3</v>
      </c>
      <c r="I15" s="2">
        <f>I16+I18+I23+I24</f>
        <v>188.3</v>
      </c>
      <c r="J15" s="2">
        <f t="shared" ref="J15:L15" si="6">J16+J18+J23+J24</f>
        <v>0</v>
      </c>
      <c r="K15" s="2">
        <f t="shared" si="6"/>
        <v>0</v>
      </c>
      <c r="L15" s="2">
        <f t="shared" si="6"/>
        <v>0</v>
      </c>
      <c r="M15" s="2">
        <f t="shared" si="1"/>
        <v>3.2084376970130695</v>
      </c>
      <c r="N15" s="2">
        <f t="shared" ref="N15:P16" si="7">IFERROR(I15/D15*100,"-")</f>
        <v>3.2084376970130695</v>
      </c>
      <c r="O15" s="2" t="str">
        <f t="shared" si="7"/>
        <v>-</v>
      </c>
      <c r="P15" s="2" t="str">
        <f t="shared" si="7"/>
        <v>-</v>
      </c>
      <c r="Q15" s="94"/>
    </row>
    <row r="16" spans="1:17" s="185" customFormat="1" ht="38.25" hidden="1" outlineLevel="2" collapsed="1" x14ac:dyDescent="0.25">
      <c r="A16" s="199"/>
      <c r="B16" s="184" t="s">
        <v>658</v>
      </c>
      <c r="C16" s="5">
        <f t="shared" ref="C16:C32" si="8">SUM(D16:G16)</f>
        <v>30</v>
      </c>
      <c r="D16" s="200">
        <f>SUM(D17:D17)</f>
        <v>30</v>
      </c>
      <c r="E16" s="200">
        <f>SUM(E17:E17)</f>
        <v>0</v>
      </c>
      <c r="F16" s="200">
        <f>SUM(F17:F17)</f>
        <v>0</v>
      </c>
      <c r="G16" s="200">
        <f>SUM(G17:G17)</f>
        <v>0</v>
      </c>
      <c r="H16" s="200">
        <f t="shared" ref="H16:H32" si="9">SUM(I16:L16)</f>
        <v>13.4</v>
      </c>
      <c r="I16" s="200">
        <f>SUM(I17:I17)</f>
        <v>13.4</v>
      </c>
      <c r="J16" s="200">
        <f>SUM(J17:J17)</f>
        <v>0</v>
      </c>
      <c r="K16" s="200">
        <f>SUM(K17:K17)</f>
        <v>0</v>
      </c>
      <c r="L16" s="200">
        <f>SUM(L17:L17)</f>
        <v>0</v>
      </c>
      <c r="M16" s="201">
        <f t="shared" si="1"/>
        <v>44.666666666666664</v>
      </c>
      <c r="N16" s="201">
        <f t="shared" si="7"/>
        <v>44.666666666666664</v>
      </c>
      <c r="O16" s="201" t="str">
        <f t="shared" si="7"/>
        <v>-</v>
      </c>
      <c r="P16" s="201" t="str">
        <f t="shared" si="7"/>
        <v>-</v>
      </c>
      <c r="Q16" s="184"/>
    </row>
    <row r="17" spans="1:17" s="189" customFormat="1" ht="38.25" hidden="1" outlineLevel="3" x14ac:dyDescent="0.25">
      <c r="A17" s="202"/>
      <c r="B17" s="53" t="s">
        <v>103</v>
      </c>
      <c r="C17" s="6">
        <f t="shared" si="8"/>
        <v>30</v>
      </c>
      <c r="D17" s="203">
        <v>30</v>
      </c>
      <c r="E17" s="203">
        <v>0</v>
      </c>
      <c r="F17" s="203">
        <v>0</v>
      </c>
      <c r="G17" s="203">
        <v>0</v>
      </c>
      <c r="H17" s="6">
        <f t="shared" si="9"/>
        <v>13.4</v>
      </c>
      <c r="I17" s="203">
        <v>13.4</v>
      </c>
      <c r="J17" s="203">
        <v>0</v>
      </c>
      <c r="K17" s="203">
        <v>0</v>
      </c>
      <c r="L17" s="203">
        <v>0</v>
      </c>
      <c r="M17" s="7">
        <f t="shared" ref="M17" si="10">IFERROR(H17/C17*100,"-")</f>
        <v>44.666666666666664</v>
      </c>
      <c r="N17" s="7">
        <f t="shared" ref="N17" si="11">IFERROR(I17/D17*100,"-")</f>
        <v>44.666666666666664</v>
      </c>
      <c r="O17" s="7" t="str">
        <f t="shared" ref="O17" si="12">IFERROR(J17/E17*100,"-")</f>
        <v>-</v>
      </c>
      <c r="P17" s="7" t="str">
        <f t="shared" ref="P17" si="13">IFERROR(K17/F17*100,"-")</f>
        <v>-</v>
      </c>
      <c r="Q17" s="53"/>
    </row>
    <row r="18" spans="1:17" s="185" customFormat="1" ht="22.5" hidden="1" customHeight="1" outlineLevel="2" collapsed="1" x14ac:dyDescent="0.25">
      <c r="A18" s="199"/>
      <c r="B18" s="184" t="s">
        <v>683</v>
      </c>
      <c r="C18" s="5">
        <f t="shared" si="8"/>
        <v>4912.8999999999996</v>
      </c>
      <c r="D18" s="5">
        <f>SUM(D19:D22)</f>
        <v>4912.8999999999996</v>
      </c>
      <c r="E18" s="5">
        <f t="shared" ref="E18:F18" si="14">SUM(E19:E22)</f>
        <v>0</v>
      </c>
      <c r="F18" s="5">
        <f t="shared" si="14"/>
        <v>0</v>
      </c>
      <c r="G18" s="5">
        <f>SUM(G19:G21)</f>
        <v>0</v>
      </c>
      <c r="H18" s="5">
        <f>SUM(I18:L18)</f>
        <v>173</v>
      </c>
      <c r="I18" s="200">
        <f>SUM(I19:I22)</f>
        <v>173</v>
      </c>
      <c r="J18" s="200">
        <f>SUM(J19:J21)</f>
        <v>0</v>
      </c>
      <c r="K18" s="200">
        <f>SUM(K19:K21)</f>
        <v>0</v>
      </c>
      <c r="L18" s="200">
        <f>SUM(L19:L21)</f>
        <v>0</v>
      </c>
      <c r="M18" s="201">
        <f>IFERROR(H18/C18*100,"-")</f>
        <v>3.5213417736978161</v>
      </c>
      <c r="N18" s="201">
        <f>IFERROR(I18/D18*100,"-")</f>
        <v>3.5213417736978161</v>
      </c>
      <c r="O18" s="201" t="str">
        <f>IFERROR(J18/E18*100,"-")</f>
        <v>-</v>
      </c>
      <c r="P18" s="201" t="str">
        <f>IFERROR(K18/F18*100,"-")</f>
        <v>-</v>
      </c>
      <c r="Q18" s="184"/>
    </row>
    <row r="19" spans="1:17" s="189" customFormat="1" ht="18" hidden="1" customHeight="1" outlineLevel="3" x14ac:dyDescent="0.25">
      <c r="A19" s="202"/>
      <c r="B19" s="33" t="s">
        <v>661</v>
      </c>
      <c r="C19" s="6">
        <f t="shared" si="8"/>
        <v>976</v>
      </c>
      <c r="D19" s="203">
        <v>976</v>
      </c>
      <c r="E19" s="203">
        <v>0</v>
      </c>
      <c r="F19" s="203">
        <v>0</v>
      </c>
      <c r="G19" s="203">
        <v>0</v>
      </c>
      <c r="H19" s="6">
        <f t="shared" si="9"/>
        <v>48.7</v>
      </c>
      <c r="I19" s="203">
        <v>48.7</v>
      </c>
      <c r="J19" s="203">
        <v>0</v>
      </c>
      <c r="K19" s="203">
        <v>0</v>
      </c>
      <c r="L19" s="203">
        <v>0</v>
      </c>
      <c r="M19" s="10">
        <f>IFERROR(H19/C19*100,"-")</f>
        <v>4.9897540983606561</v>
      </c>
      <c r="N19" s="10">
        <f>IFERROR(I19/D19*100,"-")</f>
        <v>4.9897540983606561</v>
      </c>
      <c r="O19" s="10" t="str">
        <f t="shared" ref="O19:P19" si="15">IFERROR(J19/E19*100,"-")</f>
        <v>-</v>
      </c>
      <c r="P19" s="10" t="str">
        <f t="shared" si="15"/>
        <v>-</v>
      </c>
      <c r="Q19" s="39" t="s">
        <v>666</v>
      </c>
    </row>
    <row r="20" spans="1:17" s="189" customFormat="1" ht="29.25" hidden="1" customHeight="1" outlineLevel="3" x14ac:dyDescent="0.25">
      <c r="A20" s="202"/>
      <c r="B20" s="33" t="s">
        <v>684</v>
      </c>
      <c r="C20" s="6">
        <f t="shared" si="8"/>
        <v>231</v>
      </c>
      <c r="D20" s="203">
        <v>231</v>
      </c>
      <c r="E20" s="203">
        <v>0</v>
      </c>
      <c r="F20" s="203">
        <v>0</v>
      </c>
      <c r="G20" s="203">
        <v>0</v>
      </c>
      <c r="H20" s="6">
        <f t="shared" si="9"/>
        <v>0</v>
      </c>
      <c r="I20" s="203">
        <v>0</v>
      </c>
      <c r="J20" s="203">
        <v>0</v>
      </c>
      <c r="K20" s="203">
        <v>0</v>
      </c>
      <c r="L20" s="203">
        <v>0</v>
      </c>
      <c r="M20" s="10">
        <f t="shared" ref="M20:M21" si="16">IFERROR(H20/C20*100,"-")</f>
        <v>0</v>
      </c>
      <c r="N20" s="10">
        <f t="shared" ref="N20:N21" si="17">IFERROR(I20/D20*100,"-")</f>
        <v>0</v>
      </c>
      <c r="O20" s="10" t="str">
        <f t="shared" ref="O20:O21" si="18">IFERROR(J20/E20*100,"-")</f>
        <v>-</v>
      </c>
      <c r="P20" s="10" t="str">
        <f t="shared" ref="P20:P21" si="19">IFERROR(K20/F20*100,"-")</f>
        <v>-</v>
      </c>
      <c r="Q20" s="53" t="s">
        <v>685</v>
      </c>
    </row>
    <row r="21" spans="1:17" s="189" customFormat="1" ht="31.5" hidden="1" customHeight="1" outlineLevel="3" x14ac:dyDescent="0.25">
      <c r="A21" s="202"/>
      <c r="B21" s="33" t="s">
        <v>662</v>
      </c>
      <c r="C21" s="6">
        <f t="shared" si="8"/>
        <v>3555.9</v>
      </c>
      <c r="D21" s="203">
        <v>3555.9</v>
      </c>
      <c r="E21" s="203">
        <v>0</v>
      </c>
      <c r="F21" s="203">
        <v>0</v>
      </c>
      <c r="G21" s="203">
        <v>0</v>
      </c>
      <c r="H21" s="6">
        <f t="shared" si="9"/>
        <v>114.8</v>
      </c>
      <c r="I21" s="203">
        <v>114.8</v>
      </c>
      <c r="J21" s="203">
        <v>0</v>
      </c>
      <c r="K21" s="203">
        <v>0</v>
      </c>
      <c r="L21" s="203">
        <v>0</v>
      </c>
      <c r="M21" s="10">
        <f t="shared" si="16"/>
        <v>3.228437245141877</v>
      </c>
      <c r="N21" s="10">
        <f t="shared" si="17"/>
        <v>3.228437245141877</v>
      </c>
      <c r="O21" s="10" t="str">
        <f t="shared" si="18"/>
        <v>-</v>
      </c>
      <c r="P21" s="10" t="str">
        <f t="shared" si="19"/>
        <v>-</v>
      </c>
      <c r="Q21" s="53" t="s">
        <v>685</v>
      </c>
    </row>
    <row r="22" spans="1:17" s="189" customFormat="1" ht="40.5" hidden="1" customHeight="1" outlineLevel="3" x14ac:dyDescent="0.25">
      <c r="A22" s="202"/>
      <c r="B22" s="33" t="s">
        <v>758</v>
      </c>
      <c r="C22" s="6">
        <f t="shared" ref="C22" si="20">SUM(D22:G22)</f>
        <v>150</v>
      </c>
      <c r="D22" s="203">
        <v>150</v>
      </c>
      <c r="E22" s="203">
        <v>0</v>
      </c>
      <c r="F22" s="203">
        <v>0</v>
      </c>
      <c r="G22" s="203">
        <v>0</v>
      </c>
      <c r="H22" s="6">
        <f t="shared" ref="H22" si="21">SUM(I22:L22)</f>
        <v>9.5</v>
      </c>
      <c r="I22" s="203">
        <v>9.5</v>
      </c>
      <c r="J22" s="203">
        <v>0</v>
      </c>
      <c r="K22" s="203">
        <v>0</v>
      </c>
      <c r="L22" s="203">
        <v>0</v>
      </c>
      <c r="M22" s="10">
        <f t="shared" ref="M22" si="22">IFERROR(H22/C22*100,"-")</f>
        <v>6.3333333333333339</v>
      </c>
      <c r="N22" s="10">
        <f t="shared" ref="N22" si="23">IFERROR(I22/D22*100,"-")</f>
        <v>6.3333333333333339</v>
      </c>
      <c r="O22" s="10" t="str">
        <f t="shared" ref="O22" si="24">IFERROR(J22/E22*100,"-")</f>
        <v>-</v>
      </c>
      <c r="P22" s="10" t="str">
        <f t="shared" ref="P22" si="25">IFERROR(K22/F22*100,"-")</f>
        <v>-</v>
      </c>
      <c r="Q22" s="53"/>
    </row>
    <row r="23" spans="1:17" s="185" customFormat="1" ht="75.75" hidden="1" customHeight="1" outlineLevel="2" x14ac:dyDescent="0.25">
      <c r="A23" s="199"/>
      <c r="B23" s="184" t="s">
        <v>686</v>
      </c>
      <c r="C23" s="5">
        <f t="shared" ref="C23" si="26">SUM(D23:G23)</f>
        <v>903</v>
      </c>
      <c r="D23" s="5">
        <v>903</v>
      </c>
      <c r="E23" s="5">
        <v>0</v>
      </c>
      <c r="F23" s="5">
        <v>0</v>
      </c>
      <c r="G23" s="5">
        <v>0</v>
      </c>
      <c r="H23" s="5">
        <f t="shared" ref="H23" si="27">SUM(I23:L23)</f>
        <v>0</v>
      </c>
      <c r="I23" s="200">
        <v>0</v>
      </c>
      <c r="J23" s="200">
        <v>0</v>
      </c>
      <c r="K23" s="200">
        <v>0</v>
      </c>
      <c r="L23" s="200">
        <v>0</v>
      </c>
      <c r="M23" s="201">
        <f t="shared" ref="M23" si="28">IFERROR(H23/C23*100,"-")</f>
        <v>0</v>
      </c>
      <c r="N23" s="201">
        <f t="shared" ref="N23" si="29">IFERROR(I23/D23*100,"-")</f>
        <v>0</v>
      </c>
      <c r="O23" s="201" t="str">
        <f t="shared" ref="O23" si="30">IFERROR(J23/E23*100,"-")</f>
        <v>-</v>
      </c>
      <c r="P23" s="201" t="str">
        <f t="shared" ref="P23" si="31">IFERROR(K23/F23*100,"-")</f>
        <v>-</v>
      </c>
      <c r="Q23" s="184" t="s">
        <v>666</v>
      </c>
    </row>
    <row r="24" spans="1:17" s="185" customFormat="1" ht="33" hidden="1" customHeight="1" outlineLevel="2" x14ac:dyDescent="0.25">
      <c r="A24" s="199"/>
      <c r="B24" s="184" t="s">
        <v>50</v>
      </c>
      <c r="C24" s="5">
        <f t="shared" ref="C24" si="32">SUM(D24:G24)</f>
        <v>23</v>
      </c>
      <c r="D24" s="5">
        <v>23</v>
      </c>
      <c r="E24" s="5">
        <v>0</v>
      </c>
      <c r="F24" s="5">
        <v>0</v>
      </c>
      <c r="G24" s="5">
        <v>0</v>
      </c>
      <c r="H24" s="5">
        <f t="shared" ref="H24" si="33">SUM(I24:L24)</f>
        <v>1.9</v>
      </c>
      <c r="I24" s="200">
        <v>1.9</v>
      </c>
      <c r="J24" s="200">
        <v>0</v>
      </c>
      <c r="K24" s="200">
        <v>0</v>
      </c>
      <c r="L24" s="200">
        <v>0</v>
      </c>
      <c r="M24" s="201">
        <f t="shared" ref="M24" si="34">IFERROR(H24/C24*100,"-")</f>
        <v>8.2608695652173907</v>
      </c>
      <c r="N24" s="201">
        <f t="shared" ref="N24" si="35">IFERROR(I24/D24*100,"-")</f>
        <v>8.2608695652173907</v>
      </c>
      <c r="O24" s="201" t="str">
        <f t="shared" ref="O24" si="36">IFERROR(J24/E24*100,"-")</f>
        <v>-</v>
      </c>
      <c r="P24" s="201" t="str">
        <f t="shared" ref="P24" si="37">IFERROR(K24/F24*100,"-")</f>
        <v>-</v>
      </c>
      <c r="Q24" s="184" t="s">
        <v>666</v>
      </c>
    </row>
    <row r="25" spans="1:17" s="180" customFormat="1" ht="42.75" hidden="1" customHeight="1" outlineLevel="1" collapsed="1" x14ac:dyDescent="0.25">
      <c r="A25" s="214">
        <v>3</v>
      </c>
      <c r="B25" s="1" t="s">
        <v>74</v>
      </c>
      <c r="C25" s="2">
        <f t="shared" si="8"/>
        <v>82</v>
      </c>
      <c r="D25" s="2">
        <f>D26</f>
        <v>82</v>
      </c>
      <c r="E25" s="2">
        <f>E26</f>
        <v>0</v>
      </c>
      <c r="F25" s="2">
        <f>F26</f>
        <v>0</v>
      </c>
      <c r="G25" s="2">
        <f>G26</f>
        <v>0</v>
      </c>
      <c r="H25" s="2">
        <f t="shared" si="9"/>
        <v>32.9</v>
      </c>
      <c r="I25" s="2">
        <f>I26</f>
        <v>32.9</v>
      </c>
      <c r="J25" s="2">
        <f>J26</f>
        <v>0</v>
      </c>
      <c r="K25" s="2">
        <f>K26</f>
        <v>0</v>
      </c>
      <c r="L25" s="2">
        <f>L26</f>
        <v>0</v>
      </c>
      <c r="M25" s="2">
        <f t="shared" ref="M25:P62" si="38">IFERROR(H25/C25*100,"-")</f>
        <v>40.121951219512191</v>
      </c>
      <c r="N25" s="2">
        <f t="shared" si="38"/>
        <v>40.121951219512191</v>
      </c>
      <c r="O25" s="2" t="str">
        <f t="shared" si="38"/>
        <v>-</v>
      </c>
      <c r="P25" s="2" t="str">
        <f t="shared" si="38"/>
        <v>-</v>
      </c>
      <c r="Q25" s="179"/>
    </row>
    <row r="26" spans="1:17" s="185" customFormat="1" ht="84.75" hidden="1" customHeight="1" outlineLevel="2" x14ac:dyDescent="0.25">
      <c r="A26" s="212"/>
      <c r="B26" s="184" t="s">
        <v>75</v>
      </c>
      <c r="C26" s="5">
        <f>SUM(D26:F26)</f>
        <v>82</v>
      </c>
      <c r="D26" s="5">
        <f>D27+D28</f>
        <v>82</v>
      </c>
      <c r="E26" s="5">
        <f>E27+E28</f>
        <v>0</v>
      </c>
      <c r="F26" s="5">
        <f>F27+F28</f>
        <v>0</v>
      </c>
      <c r="G26" s="5">
        <f>G27+G28</f>
        <v>0</v>
      </c>
      <c r="H26" s="5">
        <f>SUM(I26:L26)</f>
        <v>32.9</v>
      </c>
      <c r="I26" s="5">
        <f>I27+I28</f>
        <v>32.9</v>
      </c>
      <c r="J26" s="5">
        <f>J27+J28</f>
        <v>0</v>
      </c>
      <c r="K26" s="5">
        <f>K27+K28</f>
        <v>0</v>
      </c>
      <c r="L26" s="5">
        <f>L27+L28</f>
        <v>0</v>
      </c>
      <c r="M26" s="201">
        <f t="shared" si="38"/>
        <v>40.121951219512191</v>
      </c>
      <c r="N26" s="201">
        <f t="shared" si="38"/>
        <v>40.121951219512191</v>
      </c>
      <c r="O26" s="201" t="str">
        <f t="shared" si="38"/>
        <v>-</v>
      </c>
      <c r="P26" s="201" t="str">
        <f t="shared" si="38"/>
        <v>-</v>
      </c>
      <c r="Q26" s="184"/>
    </row>
    <row r="27" spans="1:17" s="189" customFormat="1" ht="38.25" hidden="1" outlineLevel="3" x14ac:dyDescent="0.25">
      <c r="A27" s="213"/>
      <c r="B27" s="53" t="s">
        <v>36</v>
      </c>
      <c r="C27" s="6">
        <f t="shared" si="8"/>
        <v>57</v>
      </c>
      <c r="D27" s="6">
        <v>57</v>
      </c>
      <c r="E27" s="6">
        <v>0</v>
      </c>
      <c r="F27" s="6">
        <v>0</v>
      </c>
      <c r="G27" s="6">
        <v>0</v>
      </c>
      <c r="H27" s="6">
        <f t="shared" si="9"/>
        <v>9</v>
      </c>
      <c r="I27" s="6">
        <v>9</v>
      </c>
      <c r="J27" s="6">
        <v>0</v>
      </c>
      <c r="K27" s="6">
        <v>0</v>
      </c>
      <c r="L27" s="6">
        <v>0</v>
      </c>
      <c r="M27" s="7">
        <f t="shared" si="38"/>
        <v>15.789473684210526</v>
      </c>
      <c r="N27" s="7">
        <f t="shared" si="38"/>
        <v>15.789473684210526</v>
      </c>
      <c r="O27" s="7" t="str">
        <f t="shared" si="38"/>
        <v>-</v>
      </c>
      <c r="P27" s="7" t="str">
        <f t="shared" si="38"/>
        <v>-</v>
      </c>
      <c r="Q27" s="53" t="s">
        <v>696</v>
      </c>
    </row>
    <row r="28" spans="1:17" s="211" customFormat="1" ht="45" hidden="1" outlineLevel="3" x14ac:dyDescent="0.25">
      <c r="A28" s="213"/>
      <c r="B28" s="187" t="s">
        <v>102</v>
      </c>
      <c r="C28" s="6">
        <f t="shared" si="8"/>
        <v>25</v>
      </c>
      <c r="D28" s="6">
        <v>25</v>
      </c>
      <c r="E28" s="6">
        <v>0</v>
      </c>
      <c r="F28" s="6">
        <v>0</v>
      </c>
      <c r="G28" s="6">
        <v>0</v>
      </c>
      <c r="H28" s="6">
        <f t="shared" si="9"/>
        <v>23.9</v>
      </c>
      <c r="I28" s="6">
        <v>23.9</v>
      </c>
      <c r="J28" s="6">
        <v>0</v>
      </c>
      <c r="K28" s="6">
        <v>0</v>
      </c>
      <c r="L28" s="6">
        <v>0</v>
      </c>
      <c r="M28" s="7">
        <f t="shared" si="38"/>
        <v>95.6</v>
      </c>
      <c r="N28" s="7">
        <f t="shared" si="38"/>
        <v>95.6</v>
      </c>
      <c r="O28" s="7" t="str">
        <f t="shared" si="38"/>
        <v>-</v>
      </c>
      <c r="P28" s="7" t="str">
        <f t="shared" si="38"/>
        <v>-</v>
      </c>
      <c r="Q28" s="26" t="s">
        <v>697</v>
      </c>
    </row>
    <row r="29" spans="1:17" s="219" customFormat="1" ht="32.25" customHeight="1" collapsed="1" x14ac:dyDescent="0.25">
      <c r="A29" s="45"/>
      <c r="B29" s="194" t="s">
        <v>76</v>
      </c>
      <c r="C29" s="217">
        <f t="shared" ref="C29:L29" si="39">C30+C36+C45</f>
        <v>7655.6</v>
      </c>
      <c r="D29" s="217">
        <f t="shared" si="39"/>
        <v>7655.6</v>
      </c>
      <c r="E29" s="217">
        <f t="shared" si="39"/>
        <v>0</v>
      </c>
      <c r="F29" s="217">
        <f t="shared" si="39"/>
        <v>0</v>
      </c>
      <c r="G29" s="217">
        <f t="shared" si="39"/>
        <v>0</v>
      </c>
      <c r="H29" s="217">
        <f t="shared" si="39"/>
        <v>202.1</v>
      </c>
      <c r="I29" s="217">
        <f t="shared" si="39"/>
        <v>202.1</v>
      </c>
      <c r="J29" s="217">
        <f t="shared" si="39"/>
        <v>0</v>
      </c>
      <c r="K29" s="217">
        <f t="shared" si="39"/>
        <v>0</v>
      </c>
      <c r="L29" s="217">
        <f t="shared" si="39"/>
        <v>0</v>
      </c>
      <c r="M29" s="7">
        <f t="shared" si="38"/>
        <v>2.6398975913057106</v>
      </c>
      <c r="N29" s="7">
        <f t="shared" si="38"/>
        <v>2.6398975913057106</v>
      </c>
      <c r="O29" s="7" t="str">
        <f t="shared" si="38"/>
        <v>-</v>
      </c>
      <c r="P29" s="7" t="str">
        <f t="shared" si="38"/>
        <v>-</v>
      </c>
      <c r="Q29" s="218"/>
    </row>
    <row r="30" spans="1:17" s="4" customFormat="1" ht="87" hidden="1" customHeight="1" outlineLevel="1" collapsed="1" x14ac:dyDescent="0.25">
      <c r="A30" s="214">
        <v>4</v>
      </c>
      <c r="B30" s="1" t="s">
        <v>77</v>
      </c>
      <c r="C30" s="2">
        <f>SUM(D30:G30)</f>
        <v>120</v>
      </c>
      <c r="D30" s="2">
        <f>SUM(D31:D32)</f>
        <v>120</v>
      </c>
      <c r="E30" s="2">
        <f>SUM(E31:E32)</f>
        <v>0</v>
      </c>
      <c r="F30" s="2">
        <f>SUM(F31:F32)</f>
        <v>0</v>
      </c>
      <c r="G30" s="2">
        <f>SUM(G31:G32)</f>
        <v>0</v>
      </c>
      <c r="H30" s="2">
        <f t="shared" si="9"/>
        <v>0</v>
      </c>
      <c r="I30" s="2">
        <f>SUM(I31:I32)</f>
        <v>0</v>
      </c>
      <c r="J30" s="2">
        <f>SUM(J31:J32)</f>
        <v>0</v>
      </c>
      <c r="K30" s="2">
        <f>SUM(K31:K32)</f>
        <v>0</v>
      </c>
      <c r="L30" s="2">
        <f>SUM(L31:L32)</f>
        <v>0</v>
      </c>
      <c r="M30" s="2">
        <f t="shared" si="38"/>
        <v>0</v>
      </c>
      <c r="N30" s="2">
        <f t="shared" si="38"/>
        <v>0</v>
      </c>
      <c r="O30" s="2" t="str">
        <f t="shared" si="38"/>
        <v>-</v>
      </c>
      <c r="P30" s="2" t="str">
        <f t="shared" si="38"/>
        <v>-</v>
      </c>
      <c r="Q30" s="94"/>
    </row>
    <row r="31" spans="1:17" s="89" customFormat="1" ht="38.25" hidden="1" customHeight="1" outlineLevel="3" x14ac:dyDescent="0.25">
      <c r="A31" s="73"/>
      <c r="B31" s="266" t="s">
        <v>651</v>
      </c>
      <c r="C31" s="5">
        <f t="shared" si="8"/>
        <v>40</v>
      </c>
      <c r="D31" s="5">
        <v>40</v>
      </c>
      <c r="E31" s="5">
        <v>0</v>
      </c>
      <c r="F31" s="5">
        <v>0</v>
      </c>
      <c r="G31" s="5">
        <v>0</v>
      </c>
      <c r="H31" s="5">
        <f t="shared" si="9"/>
        <v>0</v>
      </c>
      <c r="I31" s="5">
        <v>0</v>
      </c>
      <c r="J31" s="5">
        <v>0</v>
      </c>
      <c r="K31" s="5">
        <v>0</v>
      </c>
      <c r="L31" s="5">
        <v>0</v>
      </c>
      <c r="M31" s="201">
        <f t="shared" si="38"/>
        <v>0</v>
      </c>
      <c r="N31" s="201">
        <f t="shared" si="38"/>
        <v>0</v>
      </c>
      <c r="O31" s="201" t="str">
        <f t="shared" si="38"/>
        <v>-</v>
      </c>
      <c r="P31" s="201" t="str">
        <f t="shared" si="38"/>
        <v>-</v>
      </c>
      <c r="Q31" s="76" t="s">
        <v>765</v>
      </c>
    </row>
    <row r="32" spans="1:17" s="89" customFormat="1" ht="30" hidden="1" customHeight="1" outlineLevel="3" collapsed="1" x14ac:dyDescent="0.25">
      <c r="A32" s="267"/>
      <c r="B32" s="190" t="s">
        <v>652</v>
      </c>
      <c r="C32" s="5">
        <f t="shared" si="8"/>
        <v>80</v>
      </c>
      <c r="D32" s="5">
        <f>SUM(D33:D35)</f>
        <v>80</v>
      </c>
      <c r="E32" s="5">
        <f t="shared" ref="E32:F32" si="40">SUM(E33:E35)</f>
        <v>0</v>
      </c>
      <c r="F32" s="5">
        <f t="shared" si="40"/>
        <v>0</v>
      </c>
      <c r="G32" s="5">
        <v>0</v>
      </c>
      <c r="H32" s="5">
        <f t="shared" si="9"/>
        <v>0</v>
      </c>
      <c r="I32" s="5">
        <f>SUM(I33:I35)</f>
        <v>0</v>
      </c>
      <c r="J32" s="5">
        <f t="shared" ref="J32:K32" si="41">SUM(J33:J35)</f>
        <v>0</v>
      </c>
      <c r="K32" s="5">
        <f t="shared" si="41"/>
        <v>0</v>
      </c>
      <c r="L32" s="5">
        <v>0</v>
      </c>
      <c r="M32" s="201">
        <f t="shared" si="38"/>
        <v>0</v>
      </c>
      <c r="N32" s="201">
        <f t="shared" si="38"/>
        <v>0</v>
      </c>
      <c r="O32" s="201" t="str">
        <f t="shared" si="38"/>
        <v>-</v>
      </c>
      <c r="P32" s="201" t="str">
        <f t="shared" si="38"/>
        <v>-</v>
      </c>
      <c r="Q32" s="76" t="s">
        <v>766</v>
      </c>
    </row>
    <row r="33" spans="1:33" s="211" customFormat="1" ht="45" hidden="1" customHeight="1" outlineLevel="4" x14ac:dyDescent="0.25">
      <c r="A33" s="262"/>
      <c r="B33" s="263" t="s">
        <v>763</v>
      </c>
      <c r="C33" s="6">
        <f t="shared" ref="C33:C35" si="42">SUM(D33:G33)</f>
        <v>10</v>
      </c>
      <c r="D33" s="6">
        <v>10</v>
      </c>
      <c r="E33" s="6">
        <v>0</v>
      </c>
      <c r="F33" s="6">
        <v>0</v>
      </c>
      <c r="G33" s="6">
        <v>0</v>
      </c>
      <c r="H33" s="6">
        <f t="shared" ref="H33:H35" si="43">SUM(I33:L33)</f>
        <v>0</v>
      </c>
      <c r="I33" s="6">
        <v>0</v>
      </c>
      <c r="J33" s="6">
        <v>0</v>
      </c>
      <c r="K33" s="6">
        <v>0</v>
      </c>
      <c r="L33" s="6">
        <v>0</v>
      </c>
      <c r="M33" s="10">
        <f t="shared" ref="M33:M35" si="44">IFERROR(H33/C33*100,"-")</f>
        <v>0</v>
      </c>
      <c r="N33" s="10">
        <f t="shared" ref="N33:N35" si="45">IFERROR(I33/D33*100,"-")</f>
        <v>0</v>
      </c>
      <c r="O33" s="7" t="str">
        <f t="shared" ref="O33:O35" si="46">IFERROR(J33/E33*100,"-")</f>
        <v>-</v>
      </c>
      <c r="P33" s="7" t="str">
        <f t="shared" ref="P33:P35" si="47">IFERROR(K33/F33*100,"-")</f>
        <v>-</v>
      </c>
      <c r="Q33" s="26"/>
    </row>
    <row r="34" spans="1:33" s="211" customFormat="1" ht="45" hidden="1" customHeight="1" outlineLevel="4" x14ac:dyDescent="0.25">
      <c r="A34" s="262"/>
      <c r="B34" s="263" t="s">
        <v>764</v>
      </c>
      <c r="C34" s="6">
        <f t="shared" si="42"/>
        <v>5</v>
      </c>
      <c r="D34" s="6">
        <v>5</v>
      </c>
      <c r="E34" s="6">
        <v>0</v>
      </c>
      <c r="F34" s="6">
        <v>0</v>
      </c>
      <c r="G34" s="6">
        <v>0</v>
      </c>
      <c r="H34" s="6">
        <f t="shared" si="43"/>
        <v>0</v>
      </c>
      <c r="I34" s="6">
        <v>0</v>
      </c>
      <c r="J34" s="6">
        <v>0</v>
      </c>
      <c r="K34" s="6">
        <v>0</v>
      </c>
      <c r="L34" s="6">
        <v>0</v>
      </c>
      <c r="M34" s="10">
        <f t="shared" si="44"/>
        <v>0</v>
      </c>
      <c r="N34" s="10">
        <f t="shared" si="45"/>
        <v>0</v>
      </c>
      <c r="O34" s="7" t="str">
        <f t="shared" si="46"/>
        <v>-</v>
      </c>
      <c r="P34" s="7" t="str">
        <f t="shared" si="47"/>
        <v>-</v>
      </c>
      <c r="Q34" s="26"/>
    </row>
    <row r="35" spans="1:33" s="211" customFormat="1" ht="30" hidden="1" customHeight="1" outlineLevel="4" x14ac:dyDescent="0.25">
      <c r="A35" s="262"/>
      <c r="B35" s="263" t="s">
        <v>105</v>
      </c>
      <c r="C35" s="6">
        <f t="shared" si="42"/>
        <v>65</v>
      </c>
      <c r="D35" s="6">
        <v>65</v>
      </c>
      <c r="E35" s="6">
        <v>0</v>
      </c>
      <c r="F35" s="6">
        <v>0</v>
      </c>
      <c r="G35" s="6">
        <v>0</v>
      </c>
      <c r="H35" s="6">
        <f t="shared" si="43"/>
        <v>0</v>
      </c>
      <c r="I35" s="6">
        <v>0</v>
      </c>
      <c r="J35" s="6">
        <v>0</v>
      </c>
      <c r="K35" s="6">
        <v>0</v>
      </c>
      <c r="L35" s="6">
        <v>0</v>
      </c>
      <c r="M35" s="10">
        <f t="shared" si="44"/>
        <v>0</v>
      </c>
      <c r="N35" s="10">
        <f t="shared" si="45"/>
        <v>0</v>
      </c>
      <c r="O35" s="7" t="str">
        <f t="shared" si="46"/>
        <v>-</v>
      </c>
      <c r="P35" s="7" t="str">
        <f t="shared" si="47"/>
        <v>-</v>
      </c>
      <c r="Q35" s="26"/>
    </row>
    <row r="36" spans="1:33" s="4" customFormat="1" ht="73.5" hidden="1" customHeight="1" outlineLevel="1" collapsed="1" x14ac:dyDescent="0.25">
      <c r="A36" s="12">
        <v>5</v>
      </c>
      <c r="B36" s="1" t="s">
        <v>78</v>
      </c>
      <c r="C36" s="2">
        <f t="shared" ref="C36:C48" si="48">SUM(D36:G36)</f>
        <v>7499.3</v>
      </c>
      <c r="D36" s="59">
        <f>D37+D38+D43</f>
        <v>7499.3</v>
      </c>
      <c r="E36" s="59">
        <f t="shared" ref="E36:F36" si="49">E37+E38+E43</f>
        <v>0</v>
      </c>
      <c r="F36" s="59">
        <f t="shared" si="49"/>
        <v>0</v>
      </c>
      <c r="G36" s="59">
        <f>G37+G38</f>
        <v>0</v>
      </c>
      <c r="H36" s="2">
        <f t="shared" ref="H36:H48" si="50">SUM(I36:L36)</f>
        <v>202.1</v>
      </c>
      <c r="I36" s="59">
        <f>I37+I38+I43</f>
        <v>202.1</v>
      </c>
      <c r="J36" s="59">
        <f>J37+J38</f>
        <v>0</v>
      </c>
      <c r="K36" s="59">
        <f>K37+K38</f>
        <v>0</v>
      </c>
      <c r="L36" s="59">
        <f>L37+L38</f>
        <v>0</v>
      </c>
      <c r="M36" s="2">
        <f t="shared" si="38"/>
        <v>2.6949181923646206</v>
      </c>
      <c r="N36" s="2">
        <f t="shared" si="38"/>
        <v>2.6949181923646206</v>
      </c>
      <c r="O36" s="2" t="str">
        <f t="shared" si="38"/>
        <v>-</v>
      </c>
      <c r="P36" s="2" t="str">
        <f t="shared" si="38"/>
        <v>-</v>
      </c>
      <c r="Q36" s="94"/>
    </row>
    <row r="37" spans="1:33" s="89" customFormat="1" ht="45" hidden="1" customHeight="1" outlineLevel="2" x14ac:dyDescent="0.25">
      <c r="A37" s="261"/>
      <c r="B37" s="76" t="s">
        <v>658</v>
      </c>
      <c r="C37" s="5">
        <f t="shared" si="48"/>
        <v>50</v>
      </c>
      <c r="D37" s="5">
        <v>50</v>
      </c>
      <c r="E37" s="5">
        <v>0</v>
      </c>
      <c r="F37" s="5">
        <v>0</v>
      </c>
      <c r="G37" s="5">
        <v>0</v>
      </c>
      <c r="H37" s="5">
        <f t="shared" si="50"/>
        <v>0</v>
      </c>
      <c r="I37" s="5">
        <v>0</v>
      </c>
      <c r="J37" s="5">
        <v>0</v>
      </c>
      <c r="K37" s="5">
        <v>0</v>
      </c>
      <c r="L37" s="5">
        <v>0</v>
      </c>
      <c r="M37" s="201">
        <f t="shared" si="38"/>
        <v>0</v>
      </c>
      <c r="N37" s="201">
        <f t="shared" si="38"/>
        <v>0</v>
      </c>
      <c r="O37" s="201" t="str">
        <f t="shared" si="38"/>
        <v>-</v>
      </c>
      <c r="P37" s="201" t="str">
        <f t="shared" si="38"/>
        <v>-</v>
      </c>
      <c r="Q37" s="76" t="s">
        <v>756</v>
      </c>
    </row>
    <row r="38" spans="1:33" s="89" customFormat="1" ht="30" hidden="1" customHeight="1" outlineLevel="2" x14ac:dyDescent="0.25">
      <c r="A38" s="261"/>
      <c r="B38" s="76" t="s">
        <v>683</v>
      </c>
      <c r="C38" s="5">
        <f>SUM(D38:G38)</f>
        <v>7367</v>
      </c>
      <c r="D38" s="5">
        <f>SUM(D39:D42)</f>
        <v>7367</v>
      </c>
      <c r="E38" s="5">
        <f t="shared" ref="E38:F38" si="51">SUM(E39:E42)</f>
        <v>0</v>
      </c>
      <c r="F38" s="5">
        <f t="shared" si="51"/>
        <v>0</v>
      </c>
      <c r="G38" s="5">
        <f>SUM(G39:G43)</f>
        <v>0</v>
      </c>
      <c r="H38" s="5">
        <f t="shared" si="50"/>
        <v>202.1</v>
      </c>
      <c r="I38" s="5">
        <f>SUM(I39:I42)</f>
        <v>202.1</v>
      </c>
      <c r="J38" s="5">
        <f t="shared" ref="J38:K38" si="52">SUM(J39:J42)</f>
        <v>0</v>
      </c>
      <c r="K38" s="5">
        <f t="shared" si="52"/>
        <v>0</v>
      </c>
      <c r="L38" s="5">
        <f>SUM(L39:L43)</f>
        <v>0</v>
      </c>
      <c r="M38" s="201">
        <f t="shared" si="38"/>
        <v>2.7433147821365549</v>
      </c>
      <c r="N38" s="201">
        <f t="shared" si="38"/>
        <v>2.7433147821365549</v>
      </c>
      <c r="O38" s="201" t="str">
        <f t="shared" si="38"/>
        <v>-</v>
      </c>
      <c r="P38" s="201" t="str">
        <f t="shared" si="38"/>
        <v>-</v>
      </c>
      <c r="Q38" s="76" t="s">
        <v>757</v>
      </c>
    </row>
    <row r="39" spans="1:33" s="211" customFormat="1" ht="15.75" hidden="1" customHeight="1" outlineLevel="3" x14ac:dyDescent="0.25">
      <c r="A39" s="262"/>
      <c r="B39" s="263" t="s">
        <v>755</v>
      </c>
      <c r="C39" s="6">
        <f t="shared" si="48"/>
        <v>837</v>
      </c>
      <c r="D39" s="6">
        <v>837</v>
      </c>
      <c r="E39" s="6">
        <v>0</v>
      </c>
      <c r="F39" s="6">
        <v>0</v>
      </c>
      <c r="G39" s="6">
        <v>0</v>
      </c>
      <c r="H39" s="6">
        <f t="shared" si="50"/>
        <v>171.9</v>
      </c>
      <c r="I39" s="6">
        <v>171.9</v>
      </c>
      <c r="J39" s="6">
        <v>0</v>
      </c>
      <c r="K39" s="6">
        <v>0</v>
      </c>
      <c r="L39" s="6">
        <v>0</v>
      </c>
      <c r="M39" s="10">
        <f t="shared" ref="M39:M43" si="53">IFERROR(H39/C39*100,"-")</f>
        <v>20.537634408602152</v>
      </c>
      <c r="N39" s="10">
        <f t="shared" ref="N39:N43" si="54">IFERROR(I39/D39*100,"-")</f>
        <v>20.537634408602152</v>
      </c>
      <c r="O39" s="7" t="str">
        <f t="shared" ref="O39:O43" si="55">IFERROR(J39/E39*100,"-")</f>
        <v>-</v>
      </c>
      <c r="P39" s="7" t="str">
        <f t="shared" ref="P39:P43" si="56">IFERROR(K39/F39*100,"-")</f>
        <v>-</v>
      </c>
      <c r="Q39" s="26"/>
    </row>
    <row r="40" spans="1:33" s="211" customFormat="1" ht="15.75" hidden="1" customHeight="1" outlineLevel="3" x14ac:dyDescent="0.25">
      <c r="A40" s="262"/>
      <c r="B40" s="264" t="s">
        <v>684</v>
      </c>
      <c r="C40" s="6">
        <f t="shared" si="48"/>
        <v>170</v>
      </c>
      <c r="D40" s="6">
        <v>170</v>
      </c>
      <c r="E40" s="6">
        <v>0</v>
      </c>
      <c r="F40" s="6">
        <v>0</v>
      </c>
      <c r="G40" s="6">
        <v>0</v>
      </c>
      <c r="H40" s="6">
        <f t="shared" si="50"/>
        <v>0</v>
      </c>
      <c r="I40" s="6">
        <v>0</v>
      </c>
      <c r="J40" s="6">
        <v>0</v>
      </c>
      <c r="K40" s="6">
        <v>0</v>
      </c>
      <c r="L40" s="6">
        <v>0</v>
      </c>
      <c r="M40" s="10">
        <f t="shared" si="53"/>
        <v>0</v>
      </c>
      <c r="N40" s="10">
        <f t="shared" si="54"/>
        <v>0</v>
      </c>
      <c r="O40" s="7" t="str">
        <f t="shared" si="55"/>
        <v>-</v>
      </c>
      <c r="P40" s="7" t="str">
        <f t="shared" si="56"/>
        <v>-</v>
      </c>
      <c r="Q40" s="26"/>
    </row>
    <row r="41" spans="1:33" s="211" customFormat="1" ht="15.75" hidden="1" customHeight="1" outlineLevel="3" x14ac:dyDescent="0.25">
      <c r="A41" s="262"/>
      <c r="B41" s="264" t="s">
        <v>662</v>
      </c>
      <c r="C41" s="6">
        <f t="shared" si="48"/>
        <v>6000</v>
      </c>
      <c r="D41" s="6">
        <v>6000</v>
      </c>
      <c r="E41" s="6">
        <v>0</v>
      </c>
      <c r="F41" s="6">
        <v>0</v>
      </c>
      <c r="G41" s="6">
        <v>0</v>
      </c>
      <c r="H41" s="6">
        <f>SUM(I41:L41)</f>
        <v>0</v>
      </c>
      <c r="I41" s="6">
        <v>0</v>
      </c>
      <c r="J41" s="6">
        <v>0</v>
      </c>
      <c r="K41" s="6">
        <v>0</v>
      </c>
      <c r="L41" s="6">
        <v>0</v>
      </c>
      <c r="M41" s="10">
        <f t="shared" si="53"/>
        <v>0</v>
      </c>
      <c r="N41" s="10">
        <f t="shared" si="54"/>
        <v>0</v>
      </c>
      <c r="O41" s="10" t="str">
        <f t="shared" si="55"/>
        <v>-</v>
      </c>
      <c r="P41" s="10" t="str">
        <f t="shared" si="56"/>
        <v>-</v>
      </c>
      <c r="Q41" s="67"/>
    </row>
    <row r="42" spans="1:33" s="211" customFormat="1" ht="45" hidden="1" customHeight="1" outlineLevel="3" x14ac:dyDescent="0.25">
      <c r="A42" s="262"/>
      <c r="B42" s="264" t="s">
        <v>758</v>
      </c>
      <c r="C42" s="6">
        <f t="shared" si="48"/>
        <v>360</v>
      </c>
      <c r="D42" s="6">
        <v>360</v>
      </c>
      <c r="E42" s="6">
        <v>0</v>
      </c>
      <c r="F42" s="6">
        <v>0</v>
      </c>
      <c r="G42" s="6"/>
      <c r="H42" s="6">
        <f>SUM(I42:L42)</f>
        <v>30.2</v>
      </c>
      <c r="I42" s="6">
        <v>30.2</v>
      </c>
      <c r="J42" s="6">
        <v>0</v>
      </c>
      <c r="K42" s="6">
        <v>0</v>
      </c>
      <c r="L42" s="6"/>
      <c r="M42" s="10">
        <f t="shared" ref="M42" si="57">IFERROR(H42/C42*100,"-")</f>
        <v>8.3888888888888893</v>
      </c>
      <c r="N42" s="10">
        <f t="shared" ref="N42" si="58">IFERROR(I42/D42*100,"-")</f>
        <v>8.3888888888888893</v>
      </c>
      <c r="O42" s="10" t="str">
        <f t="shared" ref="O42" si="59">IFERROR(J42/E42*100,"-")</f>
        <v>-</v>
      </c>
      <c r="P42" s="10" t="str">
        <f t="shared" ref="P42" si="60">IFERROR(K42/F42*100,"-")</f>
        <v>-</v>
      </c>
      <c r="Q42" s="67"/>
    </row>
    <row r="43" spans="1:33" s="89" customFormat="1" ht="37.5" hidden="1" customHeight="1" outlineLevel="2" collapsed="1" x14ac:dyDescent="0.25">
      <c r="A43" s="261"/>
      <c r="B43" s="76" t="s">
        <v>50</v>
      </c>
      <c r="C43" s="5">
        <f t="shared" si="48"/>
        <v>82.3</v>
      </c>
      <c r="D43" s="5">
        <f>D44</f>
        <v>82.3</v>
      </c>
      <c r="E43" s="5">
        <v>0</v>
      </c>
      <c r="F43" s="5">
        <v>0</v>
      </c>
      <c r="G43" s="5">
        <v>0</v>
      </c>
      <c r="H43" s="5">
        <f>SUM(I43:L43)</f>
        <v>0</v>
      </c>
      <c r="I43" s="5">
        <f>I44</f>
        <v>0</v>
      </c>
      <c r="J43" s="5">
        <v>0</v>
      </c>
      <c r="K43" s="5">
        <v>0</v>
      </c>
      <c r="L43" s="5">
        <v>0</v>
      </c>
      <c r="M43" s="201">
        <f t="shared" si="53"/>
        <v>0</v>
      </c>
      <c r="N43" s="201">
        <f t="shared" si="54"/>
        <v>0</v>
      </c>
      <c r="O43" s="201" t="str">
        <f t="shared" si="55"/>
        <v>-</v>
      </c>
      <c r="P43" s="201" t="str">
        <f t="shared" si="56"/>
        <v>-</v>
      </c>
      <c r="Q43" s="76" t="s">
        <v>759</v>
      </c>
    </row>
    <row r="44" spans="1:33" s="211" customFormat="1" ht="46.5" hidden="1" customHeight="1" outlineLevel="3" x14ac:dyDescent="0.25">
      <c r="A44" s="262"/>
      <c r="B44" s="263" t="s">
        <v>118</v>
      </c>
      <c r="C44" s="6">
        <f t="shared" si="48"/>
        <v>82.3</v>
      </c>
      <c r="D44" s="6">
        <v>82.3</v>
      </c>
      <c r="E44" s="6">
        <v>0</v>
      </c>
      <c r="F44" s="6">
        <v>0</v>
      </c>
      <c r="G44" s="6"/>
      <c r="H44" s="6">
        <f>SUM(I44:L44)</f>
        <v>0</v>
      </c>
      <c r="I44" s="6">
        <v>0</v>
      </c>
      <c r="J44" s="6">
        <v>0</v>
      </c>
      <c r="K44" s="6">
        <v>0</v>
      </c>
      <c r="L44" s="6"/>
      <c r="M44" s="10">
        <f t="shared" ref="M44" si="61">IFERROR(H44/C44*100,"-")</f>
        <v>0</v>
      </c>
      <c r="N44" s="10">
        <f t="shared" ref="N44" si="62">IFERROR(I44/D44*100,"-")</f>
        <v>0</v>
      </c>
      <c r="O44" s="7" t="str">
        <f t="shared" ref="O44" si="63">IFERROR(J44/E44*100,"-")</f>
        <v>-</v>
      </c>
      <c r="P44" s="7" t="str">
        <f t="shared" ref="P44" si="64">IFERROR(K44/F44*100,"-")</f>
        <v>-</v>
      </c>
      <c r="Q44" s="26"/>
    </row>
    <row r="45" spans="1:33" s="180" customFormat="1" ht="47.25" hidden="1" customHeight="1" outlineLevel="1" collapsed="1" x14ac:dyDescent="0.25">
      <c r="A45" s="54">
        <v>6</v>
      </c>
      <c r="B45" s="1" t="s">
        <v>79</v>
      </c>
      <c r="C45" s="2">
        <f t="shared" si="48"/>
        <v>36.299999999999997</v>
      </c>
      <c r="D45" s="59">
        <f>D46</f>
        <v>36.299999999999997</v>
      </c>
      <c r="E45" s="59">
        <f>E46</f>
        <v>0</v>
      </c>
      <c r="F45" s="59">
        <f>F46</f>
        <v>0</v>
      </c>
      <c r="G45" s="59">
        <f>G46</f>
        <v>0</v>
      </c>
      <c r="H45" s="2">
        <f t="shared" si="50"/>
        <v>0</v>
      </c>
      <c r="I45" s="59">
        <f>I46</f>
        <v>0</v>
      </c>
      <c r="J45" s="59">
        <f>J46</f>
        <v>0</v>
      </c>
      <c r="K45" s="59">
        <f>K46</f>
        <v>0</v>
      </c>
      <c r="L45" s="59">
        <f>L46</f>
        <v>0</v>
      </c>
      <c r="M45" s="2">
        <f t="shared" si="38"/>
        <v>0</v>
      </c>
      <c r="N45" s="2">
        <f t="shared" si="38"/>
        <v>0</v>
      </c>
      <c r="O45" s="2" t="str">
        <f t="shared" si="38"/>
        <v>-</v>
      </c>
      <c r="P45" s="2" t="str">
        <f t="shared" si="38"/>
        <v>-</v>
      </c>
      <c r="Q45" s="179"/>
    </row>
    <row r="46" spans="1:33" s="185" customFormat="1" ht="38.25" hidden="1" customHeight="1" outlineLevel="2" collapsed="1" x14ac:dyDescent="0.2">
      <c r="A46" s="272"/>
      <c r="B46" s="312" t="s">
        <v>667</v>
      </c>
      <c r="C46" s="201">
        <f t="shared" si="48"/>
        <v>36.299999999999997</v>
      </c>
      <c r="D46" s="201">
        <f>SUM(D47:D48)</f>
        <v>36.299999999999997</v>
      </c>
      <c r="E46" s="201">
        <f>SUM(E47:E48)</f>
        <v>0</v>
      </c>
      <c r="F46" s="201">
        <f>SUM(F47:F48)</f>
        <v>0</v>
      </c>
      <c r="G46" s="201">
        <f>SUM(G47:G48)</f>
        <v>0</v>
      </c>
      <c r="H46" s="201">
        <f t="shared" si="50"/>
        <v>0</v>
      </c>
      <c r="I46" s="201">
        <f>SUM(I47:I48)</f>
        <v>0</v>
      </c>
      <c r="J46" s="201">
        <f>SUM(J47:J48)</f>
        <v>0</v>
      </c>
      <c r="K46" s="201">
        <f>SUM(K47:K48)</f>
        <v>0</v>
      </c>
      <c r="L46" s="201">
        <f>SUM(L47:L48)</f>
        <v>0</v>
      </c>
      <c r="M46" s="201">
        <f t="shared" si="38"/>
        <v>0</v>
      </c>
      <c r="N46" s="201">
        <f t="shared" si="38"/>
        <v>0</v>
      </c>
      <c r="O46" s="201" t="str">
        <f t="shared" si="38"/>
        <v>-</v>
      </c>
      <c r="P46" s="201" t="str">
        <f t="shared" si="38"/>
        <v>-</v>
      </c>
      <c r="Q46" s="313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</row>
    <row r="47" spans="1:33" s="192" customFormat="1" ht="38.25" hidden="1" customHeight="1" outlineLevel="3" x14ac:dyDescent="0.25">
      <c r="A47" s="274"/>
      <c r="B47" s="15" t="s">
        <v>80</v>
      </c>
      <c r="C47" s="11">
        <f t="shared" si="48"/>
        <v>11</v>
      </c>
      <c r="D47" s="11">
        <v>11</v>
      </c>
      <c r="E47" s="11">
        <v>0</v>
      </c>
      <c r="F47" s="11">
        <v>0</v>
      </c>
      <c r="G47" s="11">
        <v>0</v>
      </c>
      <c r="H47" s="11">
        <f t="shared" si="50"/>
        <v>0</v>
      </c>
      <c r="I47" s="60">
        <v>0</v>
      </c>
      <c r="J47" s="11">
        <v>0</v>
      </c>
      <c r="K47" s="11">
        <v>0</v>
      </c>
      <c r="L47" s="11">
        <v>0</v>
      </c>
      <c r="M47" s="7">
        <f t="shared" si="38"/>
        <v>0</v>
      </c>
      <c r="N47" s="7">
        <f t="shared" si="38"/>
        <v>0</v>
      </c>
      <c r="O47" s="7" t="str">
        <f t="shared" si="38"/>
        <v>-</v>
      </c>
      <c r="P47" s="7" t="str">
        <f t="shared" si="38"/>
        <v>-</v>
      </c>
      <c r="Q47" s="39" t="s">
        <v>847</v>
      </c>
    </row>
    <row r="48" spans="1:33" s="192" customFormat="1" ht="25.5" hidden="1" customHeight="1" outlineLevel="3" x14ac:dyDescent="0.25">
      <c r="A48" s="274"/>
      <c r="B48" s="15" t="s">
        <v>35</v>
      </c>
      <c r="C48" s="11">
        <f t="shared" si="48"/>
        <v>25.3</v>
      </c>
      <c r="D48" s="11">
        <v>25.3</v>
      </c>
      <c r="E48" s="11">
        <v>0</v>
      </c>
      <c r="F48" s="11">
        <v>0</v>
      </c>
      <c r="G48" s="11">
        <v>0</v>
      </c>
      <c r="H48" s="11">
        <f t="shared" si="50"/>
        <v>0</v>
      </c>
      <c r="I48" s="60">
        <v>0</v>
      </c>
      <c r="J48" s="11">
        <v>0</v>
      </c>
      <c r="K48" s="11">
        <v>0</v>
      </c>
      <c r="L48" s="11">
        <v>0</v>
      </c>
      <c r="M48" s="7">
        <f t="shared" si="38"/>
        <v>0</v>
      </c>
      <c r="N48" s="7">
        <f t="shared" si="38"/>
        <v>0</v>
      </c>
      <c r="O48" s="7" t="str">
        <f t="shared" si="38"/>
        <v>-</v>
      </c>
      <c r="P48" s="7" t="str">
        <f t="shared" si="38"/>
        <v>-</v>
      </c>
      <c r="Q48" s="39" t="s">
        <v>848</v>
      </c>
    </row>
    <row r="49" spans="1:17" s="192" customFormat="1" ht="27.75" customHeight="1" collapsed="1" x14ac:dyDescent="0.25">
      <c r="A49" s="274"/>
      <c r="B49" s="194" t="s">
        <v>81</v>
      </c>
      <c r="C49" s="195">
        <f t="shared" ref="C49:L49" si="65">C50+C53+C62</f>
        <v>5940.4000000000005</v>
      </c>
      <c r="D49" s="195">
        <f t="shared" si="65"/>
        <v>5940.4000000000005</v>
      </c>
      <c r="E49" s="195">
        <f t="shared" si="65"/>
        <v>0</v>
      </c>
      <c r="F49" s="195">
        <f t="shared" si="65"/>
        <v>0</v>
      </c>
      <c r="G49" s="195">
        <f t="shared" si="65"/>
        <v>0</v>
      </c>
      <c r="H49" s="195">
        <f t="shared" si="65"/>
        <v>124.5</v>
      </c>
      <c r="I49" s="195">
        <f>I50+I53+I62</f>
        <v>124.5</v>
      </c>
      <c r="J49" s="195">
        <f t="shared" si="65"/>
        <v>0</v>
      </c>
      <c r="K49" s="195">
        <f t="shared" si="65"/>
        <v>0</v>
      </c>
      <c r="L49" s="195">
        <f t="shared" si="65"/>
        <v>0</v>
      </c>
      <c r="M49" s="7">
        <f t="shared" si="38"/>
        <v>2.0958184634031376</v>
      </c>
      <c r="N49" s="7">
        <f t="shared" si="38"/>
        <v>2.0958184634031376</v>
      </c>
      <c r="O49" s="7" t="str">
        <f t="shared" si="38"/>
        <v>-</v>
      </c>
      <c r="P49" s="7" t="str">
        <f t="shared" si="38"/>
        <v>-</v>
      </c>
      <c r="Q49" s="33"/>
    </row>
    <row r="50" spans="1:17" s="180" customFormat="1" ht="87" hidden="1" customHeight="1" outlineLevel="1" collapsed="1" x14ac:dyDescent="0.25">
      <c r="A50" s="12">
        <v>7</v>
      </c>
      <c r="B50" s="1" t="s">
        <v>82</v>
      </c>
      <c r="C50" s="2">
        <f t="shared" ref="C50:C65" si="66">SUM(D50:G50)</f>
        <v>61</v>
      </c>
      <c r="D50" s="59">
        <f>SUM(D51:D52)</f>
        <v>61</v>
      </c>
      <c r="E50" s="59">
        <f>SUM(E51:E52)</f>
        <v>0</v>
      </c>
      <c r="F50" s="59">
        <f>SUM(F51:F52)</f>
        <v>0</v>
      </c>
      <c r="G50" s="59">
        <f>SUM(G51:G52)</f>
        <v>0</v>
      </c>
      <c r="H50" s="2">
        <f t="shared" ref="H50:H65" si="67">SUM(I50:L50)</f>
        <v>1.7</v>
      </c>
      <c r="I50" s="59">
        <f>SUM(I51:I52)</f>
        <v>1.7</v>
      </c>
      <c r="J50" s="59">
        <f>SUM(J51:J52)</f>
        <v>0</v>
      </c>
      <c r="K50" s="59">
        <f>SUM(K51:K52)</f>
        <v>0</v>
      </c>
      <c r="L50" s="59">
        <f>SUM(L51:L52)</f>
        <v>0</v>
      </c>
      <c r="M50" s="2">
        <f t="shared" si="38"/>
        <v>2.7868852459016393</v>
      </c>
      <c r="N50" s="2">
        <f t="shared" si="38"/>
        <v>2.7868852459016393</v>
      </c>
      <c r="O50" s="2" t="str">
        <f t="shared" si="38"/>
        <v>-</v>
      </c>
      <c r="P50" s="2" t="str">
        <f t="shared" si="38"/>
        <v>-</v>
      </c>
      <c r="Q50" s="179"/>
    </row>
    <row r="51" spans="1:17" s="185" customFormat="1" ht="63.75" hidden="1" outlineLevel="3" x14ac:dyDescent="0.25">
      <c r="A51" s="280"/>
      <c r="B51" s="74" t="s">
        <v>651</v>
      </c>
      <c r="C51" s="5">
        <f t="shared" si="66"/>
        <v>40</v>
      </c>
      <c r="D51" s="5">
        <v>40</v>
      </c>
      <c r="E51" s="5">
        <v>0</v>
      </c>
      <c r="F51" s="5">
        <v>0</v>
      </c>
      <c r="G51" s="5">
        <v>0</v>
      </c>
      <c r="H51" s="5">
        <f t="shared" si="67"/>
        <v>0</v>
      </c>
      <c r="I51" s="5">
        <v>0</v>
      </c>
      <c r="J51" s="5">
        <v>0</v>
      </c>
      <c r="K51" s="5">
        <v>0</v>
      </c>
      <c r="L51" s="5">
        <v>0</v>
      </c>
      <c r="M51" s="201">
        <f t="shared" si="38"/>
        <v>0</v>
      </c>
      <c r="N51" s="201">
        <f t="shared" si="38"/>
        <v>0</v>
      </c>
      <c r="O51" s="201" t="str">
        <f t="shared" si="38"/>
        <v>-</v>
      </c>
      <c r="P51" s="201" t="str">
        <f t="shared" si="38"/>
        <v>-</v>
      </c>
      <c r="Q51" s="281" t="s">
        <v>801</v>
      </c>
    </row>
    <row r="52" spans="1:17" s="185" customFormat="1" ht="38.25" hidden="1" outlineLevel="3" x14ac:dyDescent="0.25">
      <c r="A52" s="280"/>
      <c r="B52" s="74" t="s">
        <v>652</v>
      </c>
      <c r="C52" s="5">
        <f t="shared" si="66"/>
        <v>21</v>
      </c>
      <c r="D52" s="5">
        <v>21</v>
      </c>
      <c r="E52" s="5">
        <v>0</v>
      </c>
      <c r="F52" s="5">
        <v>0</v>
      </c>
      <c r="G52" s="5">
        <v>0</v>
      </c>
      <c r="H52" s="5">
        <f t="shared" si="67"/>
        <v>1.7</v>
      </c>
      <c r="I52" s="5">
        <v>1.7</v>
      </c>
      <c r="J52" s="5">
        <v>0</v>
      </c>
      <c r="K52" s="5">
        <v>0</v>
      </c>
      <c r="L52" s="5">
        <v>0</v>
      </c>
      <c r="M52" s="201">
        <f t="shared" si="38"/>
        <v>8.0952380952380949</v>
      </c>
      <c r="N52" s="201">
        <f t="shared" si="38"/>
        <v>8.0952380952380949</v>
      </c>
      <c r="O52" s="201" t="str">
        <f t="shared" si="38"/>
        <v>-</v>
      </c>
      <c r="P52" s="201" t="str">
        <f t="shared" si="38"/>
        <v>-</v>
      </c>
      <c r="Q52" s="184" t="s">
        <v>802</v>
      </c>
    </row>
    <row r="53" spans="1:17" s="180" customFormat="1" ht="67.5" hidden="1" outlineLevel="1" collapsed="1" x14ac:dyDescent="0.25">
      <c r="A53" s="12">
        <v>8</v>
      </c>
      <c r="B53" s="1" t="s">
        <v>83</v>
      </c>
      <c r="C53" s="59">
        <f t="shared" si="66"/>
        <v>5816.1</v>
      </c>
      <c r="D53" s="59">
        <f>D54+D55+D60</f>
        <v>5816.1</v>
      </c>
      <c r="E53" s="59">
        <f t="shared" ref="E53:F53" si="68">E54+E55+E60</f>
        <v>0</v>
      </c>
      <c r="F53" s="59">
        <f t="shared" si="68"/>
        <v>0</v>
      </c>
      <c r="G53" s="59">
        <f>G54+G55</f>
        <v>0</v>
      </c>
      <c r="H53" s="59">
        <f t="shared" si="67"/>
        <v>122.8</v>
      </c>
      <c r="I53" s="59">
        <f>I54+I55+I60</f>
        <v>122.8</v>
      </c>
      <c r="J53" s="59">
        <f t="shared" ref="J53:K53" si="69">J54+J55+J60</f>
        <v>0</v>
      </c>
      <c r="K53" s="59">
        <f t="shared" si="69"/>
        <v>0</v>
      </c>
      <c r="L53" s="59">
        <f>L54+L55</f>
        <v>0</v>
      </c>
      <c r="M53" s="2">
        <f t="shared" si="38"/>
        <v>2.1113804783274013</v>
      </c>
      <c r="N53" s="2">
        <f t="shared" si="38"/>
        <v>2.1113804783274013</v>
      </c>
      <c r="O53" s="2" t="str">
        <f t="shared" si="38"/>
        <v>-</v>
      </c>
      <c r="P53" s="2" t="str">
        <f t="shared" si="38"/>
        <v>-</v>
      </c>
      <c r="Q53" s="179"/>
    </row>
    <row r="54" spans="1:17" s="185" customFormat="1" ht="45" hidden="1" outlineLevel="3" x14ac:dyDescent="0.25">
      <c r="A54" s="74"/>
      <c r="B54" s="74" t="s">
        <v>658</v>
      </c>
      <c r="C54" s="61">
        <f t="shared" si="66"/>
        <v>50.1</v>
      </c>
      <c r="D54" s="5">
        <v>50.1</v>
      </c>
      <c r="E54" s="5">
        <v>0</v>
      </c>
      <c r="F54" s="5">
        <v>0</v>
      </c>
      <c r="G54" s="5">
        <v>0</v>
      </c>
      <c r="H54" s="61">
        <f t="shared" si="67"/>
        <v>0</v>
      </c>
      <c r="I54" s="5">
        <v>0</v>
      </c>
      <c r="J54" s="5">
        <v>0</v>
      </c>
      <c r="K54" s="5">
        <v>0</v>
      </c>
      <c r="L54" s="5">
        <v>0</v>
      </c>
      <c r="M54" s="201">
        <f t="shared" si="38"/>
        <v>0</v>
      </c>
      <c r="N54" s="201">
        <f t="shared" si="38"/>
        <v>0</v>
      </c>
      <c r="O54" s="201" t="str">
        <f t="shared" si="38"/>
        <v>-</v>
      </c>
      <c r="P54" s="201" t="str">
        <f t="shared" si="38"/>
        <v>-</v>
      </c>
      <c r="Q54" s="184" t="s">
        <v>807</v>
      </c>
    </row>
    <row r="55" spans="1:17" s="185" customFormat="1" ht="24" hidden="1" customHeight="1" outlineLevel="3" collapsed="1" x14ac:dyDescent="0.25">
      <c r="A55" s="74"/>
      <c r="B55" s="74" t="s">
        <v>683</v>
      </c>
      <c r="C55" s="61">
        <f t="shared" si="66"/>
        <v>5586</v>
      </c>
      <c r="D55" s="5">
        <f>SUM(D56:D59)</f>
        <v>5586</v>
      </c>
      <c r="E55" s="5">
        <f t="shared" ref="E55:F55" si="70">SUM(E56:E59)</f>
        <v>0</v>
      </c>
      <c r="F55" s="5">
        <f t="shared" si="70"/>
        <v>0</v>
      </c>
      <c r="G55" s="5">
        <v>0</v>
      </c>
      <c r="H55" s="61">
        <f t="shared" si="67"/>
        <v>107.6</v>
      </c>
      <c r="I55" s="5">
        <f>SUM(I56:I59)</f>
        <v>107.6</v>
      </c>
      <c r="J55" s="5">
        <f t="shared" ref="J55:K55" si="71">SUM(J56:J59)</f>
        <v>0</v>
      </c>
      <c r="K55" s="5">
        <f t="shared" si="71"/>
        <v>0</v>
      </c>
      <c r="L55" s="5">
        <v>0</v>
      </c>
      <c r="M55" s="201">
        <f t="shared" si="38"/>
        <v>1.9262441818832794</v>
      </c>
      <c r="N55" s="201">
        <f t="shared" si="38"/>
        <v>1.9262441818832794</v>
      </c>
      <c r="O55" s="201" t="str">
        <f t="shared" si="38"/>
        <v>-</v>
      </c>
      <c r="P55" s="201" t="str">
        <f t="shared" si="38"/>
        <v>-</v>
      </c>
      <c r="Q55" s="184"/>
    </row>
    <row r="56" spans="1:17" s="189" customFormat="1" ht="25.5" hidden="1" outlineLevel="4" x14ac:dyDescent="0.25">
      <c r="A56" s="202"/>
      <c r="B56" s="77" t="s">
        <v>661</v>
      </c>
      <c r="C56" s="60">
        <f t="shared" si="66"/>
        <v>271</v>
      </c>
      <c r="D56" s="188">
        <v>271</v>
      </c>
      <c r="E56" s="188">
        <v>0</v>
      </c>
      <c r="F56" s="188">
        <v>0</v>
      </c>
      <c r="G56" s="188"/>
      <c r="H56" s="60">
        <f t="shared" ref="H56:H59" si="72">SUM(I56:L56)</f>
        <v>56.1</v>
      </c>
      <c r="I56" s="188">
        <v>56.1</v>
      </c>
      <c r="J56" s="188">
        <v>0</v>
      </c>
      <c r="K56" s="188">
        <v>0</v>
      </c>
      <c r="L56" s="188">
        <v>0</v>
      </c>
      <c r="M56" s="10">
        <f t="shared" ref="M56:M59" si="73">IFERROR(H56/C56*100,"-")</f>
        <v>20.701107011070111</v>
      </c>
      <c r="N56" s="10">
        <f t="shared" ref="N56:N59" si="74">IFERROR(I56/D56*100,"-")</f>
        <v>20.701107011070111</v>
      </c>
      <c r="O56" s="10" t="str">
        <f t="shared" ref="O56:O59" si="75">IFERROR(J56/E56*100,"-")</f>
        <v>-</v>
      </c>
      <c r="P56" s="10" t="str">
        <f t="shared" ref="P56:P59" si="76">IFERROR(K56/F56*100,"-")</f>
        <v>-</v>
      </c>
      <c r="Q56" s="53" t="s">
        <v>808</v>
      </c>
    </row>
    <row r="57" spans="1:17" s="189" customFormat="1" ht="25.5" hidden="1" outlineLevel="4" x14ac:dyDescent="0.25">
      <c r="A57" s="202"/>
      <c r="B57" s="77" t="s">
        <v>684</v>
      </c>
      <c r="C57" s="60">
        <f t="shared" si="66"/>
        <v>170</v>
      </c>
      <c r="D57" s="188">
        <v>170</v>
      </c>
      <c r="E57" s="188">
        <v>0</v>
      </c>
      <c r="F57" s="188">
        <v>0</v>
      </c>
      <c r="G57" s="188"/>
      <c r="H57" s="60">
        <f t="shared" si="72"/>
        <v>0</v>
      </c>
      <c r="I57" s="188">
        <v>0</v>
      </c>
      <c r="J57" s="188">
        <v>0</v>
      </c>
      <c r="K57" s="188">
        <v>0</v>
      </c>
      <c r="L57" s="188">
        <v>0</v>
      </c>
      <c r="M57" s="10">
        <f t="shared" si="73"/>
        <v>0</v>
      </c>
      <c r="N57" s="10">
        <f t="shared" si="74"/>
        <v>0</v>
      </c>
      <c r="O57" s="10" t="str">
        <f t="shared" si="75"/>
        <v>-</v>
      </c>
      <c r="P57" s="10" t="str">
        <f t="shared" si="76"/>
        <v>-</v>
      </c>
      <c r="Q57" s="53" t="s">
        <v>809</v>
      </c>
    </row>
    <row r="58" spans="1:17" s="189" customFormat="1" ht="38.25" hidden="1" outlineLevel="4" x14ac:dyDescent="0.25">
      <c r="A58" s="202"/>
      <c r="B58" s="77" t="s">
        <v>662</v>
      </c>
      <c r="C58" s="60">
        <f t="shared" si="66"/>
        <v>4830</v>
      </c>
      <c r="D58" s="188">
        <v>4830</v>
      </c>
      <c r="E58" s="188">
        <v>0</v>
      </c>
      <c r="F58" s="188">
        <v>0</v>
      </c>
      <c r="G58" s="188"/>
      <c r="H58" s="60">
        <f t="shared" si="72"/>
        <v>40</v>
      </c>
      <c r="I58" s="188">
        <v>40</v>
      </c>
      <c r="J58" s="188">
        <v>0</v>
      </c>
      <c r="K58" s="188">
        <v>0</v>
      </c>
      <c r="L58" s="188">
        <v>0</v>
      </c>
      <c r="M58" s="10">
        <f t="shared" si="73"/>
        <v>0.82815734989648038</v>
      </c>
      <c r="N58" s="10">
        <f t="shared" si="74"/>
        <v>0.82815734989648038</v>
      </c>
      <c r="O58" s="10" t="str">
        <f t="shared" si="75"/>
        <v>-</v>
      </c>
      <c r="P58" s="10" t="str">
        <f t="shared" si="76"/>
        <v>-</v>
      </c>
      <c r="Q58" s="53" t="s">
        <v>810</v>
      </c>
    </row>
    <row r="59" spans="1:17" s="189" customFormat="1" ht="45" hidden="1" outlineLevel="4" x14ac:dyDescent="0.25">
      <c r="A59" s="202"/>
      <c r="B59" s="77" t="s">
        <v>758</v>
      </c>
      <c r="C59" s="60">
        <f t="shared" si="66"/>
        <v>315</v>
      </c>
      <c r="D59" s="188">
        <v>315</v>
      </c>
      <c r="E59" s="188">
        <v>0</v>
      </c>
      <c r="F59" s="188">
        <v>0</v>
      </c>
      <c r="G59" s="188"/>
      <c r="H59" s="60">
        <f t="shared" si="72"/>
        <v>11.5</v>
      </c>
      <c r="I59" s="188">
        <v>11.5</v>
      </c>
      <c r="J59" s="188">
        <v>0</v>
      </c>
      <c r="K59" s="188">
        <v>0</v>
      </c>
      <c r="L59" s="188">
        <v>0</v>
      </c>
      <c r="M59" s="10">
        <f t="shared" si="73"/>
        <v>3.6507936507936511</v>
      </c>
      <c r="N59" s="10">
        <f t="shared" si="74"/>
        <v>3.6507936507936511</v>
      </c>
      <c r="O59" s="10" t="str">
        <f t="shared" si="75"/>
        <v>-</v>
      </c>
      <c r="P59" s="10" t="str">
        <f t="shared" si="76"/>
        <v>-</v>
      </c>
      <c r="Q59" s="53"/>
    </row>
    <row r="60" spans="1:17" s="185" customFormat="1" ht="36.75" hidden="1" customHeight="1" outlineLevel="3" collapsed="1" x14ac:dyDescent="0.25">
      <c r="A60" s="74"/>
      <c r="B60" s="74" t="s">
        <v>50</v>
      </c>
      <c r="C60" s="61">
        <f t="shared" si="66"/>
        <v>180</v>
      </c>
      <c r="D60" s="5">
        <f>D61</f>
        <v>180</v>
      </c>
      <c r="E60" s="5">
        <f t="shared" ref="E60:F60" si="77">E61</f>
        <v>0</v>
      </c>
      <c r="F60" s="5">
        <f t="shared" si="77"/>
        <v>0</v>
      </c>
      <c r="G60" s="5"/>
      <c r="H60" s="61">
        <f t="shared" ref="H60" si="78">SUM(I60:L60)</f>
        <v>15.2</v>
      </c>
      <c r="I60" s="5">
        <f>I61</f>
        <v>15.2</v>
      </c>
      <c r="J60" s="5">
        <f t="shared" ref="J60:K60" si="79">J61</f>
        <v>0</v>
      </c>
      <c r="K60" s="5">
        <f t="shared" si="79"/>
        <v>0</v>
      </c>
      <c r="L60" s="5">
        <v>0</v>
      </c>
      <c r="M60" s="201">
        <f t="shared" ref="M60" si="80">IFERROR(H60/C60*100,"-")</f>
        <v>8.4444444444444446</v>
      </c>
      <c r="N60" s="201">
        <f t="shared" ref="N60" si="81">IFERROR(I60/D60*100,"-")</f>
        <v>8.4444444444444446</v>
      </c>
      <c r="O60" s="201" t="str">
        <f t="shared" ref="O60" si="82">IFERROR(J60/E60*100,"-")</f>
        <v>-</v>
      </c>
      <c r="P60" s="201" t="str">
        <f t="shared" ref="P60" si="83">IFERROR(K60/F60*100,"-")</f>
        <v>-</v>
      </c>
      <c r="Q60" s="184"/>
    </row>
    <row r="61" spans="1:17" s="189" customFormat="1" ht="55.5" hidden="1" customHeight="1" outlineLevel="4" x14ac:dyDescent="0.25">
      <c r="A61" s="202"/>
      <c r="B61" s="77" t="s">
        <v>118</v>
      </c>
      <c r="C61" s="60">
        <f t="shared" ref="C61" si="84">SUM(D61:G61)</f>
        <v>180</v>
      </c>
      <c r="D61" s="188">
        <v>180</v>
      </c>
      <c r="E61" s="188">
        <v>0</v>
      </c>
      <c r="F61" s="188">
        <v>0</v>
      </c>
      <c r="G61" s="188"/>
      <c r="H61" s="60">
        <f t="shared" ref="H61" si="85">SUM(I61:L61)</f>
        <v>15.2</v>
      </c>
      <c r="I61" s="188">
        <v>15.2</v>
      </c>
      <c r="J61" s="188">
        <v>0</v>
      </c>
      <c r="K61" s="188">
        <v>0</v>
      </c>
      <c r="L61" s="188">
        <v>0</v>
      </c>
      <c r="M61" s="10">
        <f t="shared" ref="M61" si="86">IFERROR(H61/C61*100,"-")</f>
        <v>8.4444444444444446</v>
      </c>
      <c r="N61" s="10">
        <f t="shared" ref="N61" si="87">IFERROR(I61/D61*100,"-")</f>
        <v>8.4444444444444446</v>
      </c>
      <c r="O61" s="10" t="str">
        <f t="shared" ref="O61" si="88">IFERROR(J61/E61*100,"-")</f>
        <v>-</v>
      </c>
      <c r="P61" s="10" t="str">
        <f t="shared" ref="P61" si="89">IFERROR(K61/F61*100,"-")</f>
        <v>-</v>
      </c>
      <c r="Q61" s="53" t="s">
        <v>811</v>
      </c>
    </row>
    <row r="62" spans="1:17" s="180" customFormat="1" ht="42" hidden="1" customHeight="1" outlineLevel="1" collapsed="1" x14ac:dyDescent="0.25">
      <c r="A62" s="12">
        <v>9</v>
      </c>
      <c r="B62" s="1" t="s">
        <v>84</v>
      </c>
      <c r="C62" s="59">
        <f t="shared" si="66"/>
        <v>63.3</v>
      </c>
      <c r="D62" s="59">
        <f>D63</f>
        <v>63.3</v>
      </c>
      <c r="E62" s="59">
        <f>E63</f>
        <v>0</v>
      </c>
      <c r="F62" s="59">
        <f>F63</f>
        <v>0</v>
      </c>
      <c r="G62" s="59">
        <f>G63</f>
        <v>0</v>
      </c>
      <c r="H62" s="59">
        <f t="shared" si="67"/>
        <v>0</v>
      </c>
      <c r="I62" s="59">
        <f>I63</f>
        <v>0</v>
      </c>
      <c r="J62" s="59">
        <f>J63</f>
        <v>0</v>
      </c>
      <c r="K62" s="59">
        <f>K63</f>
        <v>0</v>
      </c>
      <c r="L62" s="59">
        <f>L63</f>
        <v>0</v>
      </c>
      <c r="M62" s="2">
        <f t="shared" si="38"/>
        <v>0</v>
      </c>
      <c r="N62" s="2">
        <f t="shared" si="38"/>
        <v>0</v>
      </c>
      <c r="O62" s="2" t="str">
        <f t="shared" si="38"/>
        <v>-</v>
      </c>
      <c r="P62" s="2" t="str">
        <f t="shared" si="38"/>
        <v>-</v>
      </c>
      <c r="Q62" s="179"/>
    </row>
    <row r="63" spans="1:17" s="185" customFormat="1" ht="30" hidden="1" outlineLevel="2" collapsed="1" x14ac:dyDescent="0.25">
      <c r="A63" s="199"/>
      <c r="B63" s="74" t="s">
        <v>779</v>
      </c>
      <c r="C63" s="61">
        <f t="shared" si="66"/>
        <v>63.3</v>
      </c>
      <c r="D63" s="61">
        <f>D64+D65</f>
        <v>63.3</v>
      </c>
      <c r="E63" s="61">
        <f>E64+E65</f>
        <v>0</v>
      </c>
      <c r="F63" s="61">
        <f>F64+F65</f>
        <v>0</v>
      </c>
      <c r="G63" s="61">
        <f>G64+G65</f>
        <v>0</v>
      </c>
      <c r="H63" s="61">
        <f t="shared" si="67"/>
        <v>0</v>
      </c>
      <c r="I63" s="61">
        <f>I64+I65</f>
        <v>0</v>
      </c>
      <c r="J63" s="61">
        <f>J64+J65</f>
        <v>0</v>
      </c>
      <c r="K63" s="61">
        <f>K64+K65</f>
        <v>0</v>
      </c>
      <c r="L63" s="61">
        <f>L64+L65</f>
        <v>0</v>
      </c>
      <c r="M63" s="201">
        <f t="shared" ref="M63:M64" si="90">IFERROR(H63/C63*100,"-")</f>
        <v>0</v>
      </c>
      <c r="N63" s="201">
        <f t="shared" ref="N63" si="91">IFERROR(I63/D63*100,"-")</f>
        <v>0</v>
      </c>
      <c r="O63" s="201" t="str">
        <f t="shared" ref="O63:O64" si="92">IFERROR(J63/E63*100,"-")</f>
        <v>-</v>
      </c>
      <c r="P63" s="201" t="str">
        <f t="shared" ref="P63:P64" si="93">IFERROR(K63/F63*100,"-")</f>
        <v>-</v>
      </c>
      <c r="Q63" s="184"/>
    </row>
    <row r="64" spans="1:17" s="189" customFormat="1" ht="89.25" hidden="1" outlineLevel="3" x14ac:dyDescent="0.25">
      <c r="A64" s="202"/>
      <c r="B64" s="77" t="s">
        <v>80</v>
      </c>
      <c r="C64" s="60">
        <f t="shared" si="66"/>
        <v>37.5</v>
      </c>
      <c r="D64" s="188">
        <v>37.5</v>
      </c>
      <c r="E64" s="188">
        <v>0</v>
      </c>
      <c r="F64" s="188">
        <v>0</v>
      </c>
      <c r="G64" s="188">
        <v>0</v>
      </c>
      <c r="H64" s="60">
        <f t="shared" si="67"/>
        <v>0</v>
      </c>
      <c r="I64" s="188">
        <v>0</v>
      </c>
      <c r="J64" s="188">
        <v>0</v>
      </c>
      <c r="K64" s="188">
        <v>0</v>
      </c>
      <c r="L64" s="188">
        <v>0</v>
      </c>
      <c r="M64" s="7">
        <f t="shared" si="90"/>
        <v>0</v>
      </c>
      <c r="N64" s="7">
        <f>IFERROR(I64/D64*100,"-")</f>
        <v>0</v>
      </c>
      <c r="O64" s="7" t="str">
        <f t="shared" si="92"/>
        <v>-</v>
      </c>
      <c r="P64" s="7" t="str">
        <f t="shared" si="93"/>
        <v>-</v>
      </c>
      <c r="Q64" s="53" t="s">
        <v>798</v>
      </c>
    </row>
    <row r="65" spans="1:17" s="192" customFormat="1" ht="76.5" hidden="1" customHeight="1" outlineLevel="3" x14ac:dyDescent="0.25">
      <c r="A65" s="274"/>
      <c r="B65" s="77" t="s">
        <v>35</v>
      </c>
      <c r="C65" s="60">
        <f t="shared" si="66"/>
        <v>25.8</v>
      </c>
      <c r="D65" s="188">
        <v>25.8</v>
      </c>
      <c r="E65" s="188">
        <v>0</v>
      </c>
      <c r="F65" s="188">
        <v>0</v>
      </c>
      <c r="G65" s="188">
        <v>0</v>
      </c>
      <c r="H65" s="60">
        <f t="shared" si="67"/>
        <v>0</v>
      </c>
      <c r="I65" s="188">
        <v>0</v>
      </c>
      <c r="J65" s="188">
        <v>0</v>
      </c>
      <c r="K65" s="188">
        <v>0</v>
      </c>
      <c r="L65" s="188">
        <v>0</v>
      </c>
      <c r="M65" s="10">
        <f t="shared" ref="M65:P86" si="94">IFERROR(H65/C65*100,"-")</f>
        <v>0</v>
      </c>
      <c r="N65" s="10">
        <f t="shared" si="94"/>
        <v>0</v>
      </c>
      <c r="O65" s="7" t="str">
        <f t="shared" si="94"/>
        <v>-</v>
      </c>
      <c r="P65" s="7" t="str">
        <f t="shared" si="94"/>
        <v>-</v>
      </c>
      <c r="Q65" s="33" t="s">
        <v>799</v>
      </c>
    </row>
    <row r="66" spans="1:17" s="192" customFormat="1" ht="27.75" customHeight="1" collapsed="1" x14ac:dyDescent="0.25">
      <c r="A66" s="274"/>
      <c r="B66" s="194" t="s">
        <v>85</v>
      </c>
      <c r="C66" s="195">
        <f t="shared" ref="C66:L66" si="95">C67+C72+C82</f>
        <v>6007.1</v>
      </c>
      <c r="D66" s="195">
        <f t="shared" si="95"/>
        <v>6007.1</v>
      </c>
      <c r="E66" s="195">
        <f t="shared" si="95"/>
        <v>0</v>
      </c>
      <c r="F66" s="195">
        <f t="shared" si="95"/>
        <v>0</v>
      </c>
      <c r="G66" s="195">
        <f t="shared" si="95"/>
        <v>0</v>
      </c>
      <c r="H66" s="195">
        <f t="shared" si="95"/>
        <v>188.5</v>
      </c>
      <c r="I66" s="195">
        <f t="shared" si="95"/>
        <v>188.5</v>
      </c>
      <c r="J66" s="195">
        <f t="shared" si="95"/>
        <v>0</v>
      </c>
      <c r="K66" s="195">
        <f t="shared" si="95"/>
        <v>0</v>
      </c>
      <c r="L66" s="195">
        <f t="shared" si="95"/>
        <v>0</v>
      </c>
      <c r="M66" s="14">
        <f t="shared" si="94"/>
        <v>3.1379534217842218</v>
      </c>
      <c r="N66" s="14">
        <f t="shared" si="94"/>
        <v>3.1379534217842218</v>
      </c>
      <c r="O66" s="14" t="str">
        <f t="shared" si="94"/>
        <v>-</v>
      </c>
      <c r="P66" s="14" t="str">
        <f t="shared" si="94"/>
        <v>-</v>
      </c>
      <c r="Q66" s="33"/>
    </row>
    <row r="67" spans="1:17" s="180" customFormat="1" ht="87" hidden="1" customHeight="1" outlineLevel="1" x14ac:dyDescent="0.25">
      <c r="A67" s="54">
        <v>10</v>
      </c>
      <c r="B67" s="1" t="s">
        <v>86</v>
      </c>
      <c r="C67" s="59">
        <f t="shared" ref="C67:C93" si="96">SUM(D67:G67)</f>
        <v>70</v>
      </c>
      <c r="D67" s="59">
        <f>SUM(D68:D69)</f>
        <v>70</v>
      </c>
      <c r="E67" s="59">
        <f>SUM(E68:E69)</f>
        <v>0</v>
      </c>
      <c r="F67" s="59">
        <f>SUM(F68:F69)</f>
        <v>0</v>
      </c>
      <c r="G67" s="59">
        <f>SUM(G68:G69)</f>
        <v>0</v>
      </c>
      <c r="H67" s="59">
        <f t="shared" ref="H67:H92" si="97">SUM(I67:L67)</f>
        <v>6</v>
      </c>
      <c r="I67" s="59">
        <f>SUM(I68:I69)</f>
        <v>6</v>
      </c>
      <c r="J67" s="59">
        <f>SUM(J68:J69)</f>
        <v>0</v>
      </c>
      <c r="K67" s="59">
        <f>SUM(K68:K69)</f>
        <v>0</v>
      </c>
      <c r="L67" s="59">
        <f>SUM(L68:L69)</f>
        <v>0</v>
      </c>
      <c r="M67" s="13">
        <f t="shared" si="94"/>
        <v>8.5714285714285712</v>
      </c>
      <c r="N67" s="13">
        <f t="shared" si="94"/>
        <v>8.5714285714285712</v>
      </c>
      <c r="O67" s="13" t="str">
        <f t="shared" si="94"/>
        <v>-</v>
      </c>
      <c r="P67" s="13" t="str">
        <f t="shared" si="94"/>
        <v>-</v>
      </c>
      <c r="Q67" s="179"/>
    </row>
    <row r="68" spans="1:17" s="185" customFormat="1" ht="40.5" hidden="1" outlineLevel="3" x14ac:dyDescent="0.25">
      <c r="A68" s="271"/>
      <c r="B68" s="182" t="s">
        <v>651</v>
      </c>
      <c r="C68" s="5">
        <f t="shared" si="96"/>
        <v>40</v>
      </c>
      <c r="D68" s="5">
        <v>40</v>
      </c>
      <c r="E68" s="5">
        <v>0</v>
      </c>
      <c r="F68" s="5">
        <v>0</v>
      </c>
      <c r="G68" s="5">
        <v>0</v>
      </c>
      <c r="H68" s="5">
        <f t="shared" si="97"/>
        <v>0</v>
      </c>
      <c r="I68" s="5">
        <v>0</v>
      </c>
      <c r="J68" s="5">
        <v>0</v>
      </c>
      <c r="K68" s="5">
        <v>0</v>
      </c>
      <c r="L68" s="5">
        <v>0</v>
      </c>
      <c r="M68" s="5">
        <f t="shared" ref="M68" si="98">IFERROR(H68/C68*100,"-")</f>
        <v>0</v>
      </c>
      <c r="N68" s="5">
        <f t="shared" ref="N68" si="99">IFERROR(I68/D68*100,"-")</f>
        <v>0</v>
      </c>
      <c r="O68" s="5" t="str">
        <f t="shared" ref="O68" si="100">IFERROR(J68/E68*100,"-")</f>
        <v>-</v>
      </c>
      <c r="P68" s="5" t="str">
        <f t="shared" ref="P68" si="101">IFERROR(K68/F68*100,"-")</f>
        <v>-</v>
      </c>
      <c r="Q68" s="184"/>
    </row>
    <row r="69" spans="1:17" s="185" customFormat="1" ht="27" hidden="1" outlineLevel="3" x14ac:dyDescent="0.25">
      <c r="A69" s="190"/>
      <c r="B69" s="182" t="s">
        <v>652</v>
      </c>
      <c r="C69" s="5">
        <f t="shared" si="96"/>
        <v>30</v>
      </c>
      <c r="D69" s="5">
        <f>SUM(D70:D71)</f>
        <v>30</v>
      </c>
      <c r="E69" s="5">
        <f>SUM(E70:E71)</f>
        <v>0</v>
      </c>
      <c r="F69" s="5">
        <f>SUM(F70:F71)</f>
        <v>0</v>
      </c>
      <c r="G69" s="5">
        <v>0</v>
      </c>
      <c r="H69" s="5">
        <f t="shared" si="97"/>
        <v>6</v>
      </c>
      <c r="I69" s="5">
        <f>SUM(I70:I71)</f>
        <v>6</v>
      </c>
      <c r="J69" s="5">
        <f>SUM(J70:J71)</f>
        <v>0</v>
      </c>
      <c r="K69" s="5">
        <f>SUM(K70:K71)</f>
        <v>0</v>
      </c>
      <c r="L69" s="5">
        <v>0</v>
      </c>
      <c r="M69" s="5">
        <f t="shared" si="94"/>
        <v>20</v>
      </c>
      <c r="N69" s="5">
        <f t="shared" si="94"/>
        <v>20</v>
      </c>
      <c r="O69" s="5" t="str">
        <f t="shared" si="94"/>
        <v>-</v>
      </c>
      <c r="P69" s="5" t="str">
        <f t="shared" si="94"/>
        <v>-</v>
      </c>
      <c r="Q69" s="184"/>
    </row>
    <row r="70" spans="1:17" s="189" customFormat="1" ht="54" hidden="1" outlineLevel="4" x14ac:dyDescent="0.25">
      <c r="A70" s="186"/>
      <c r="B70" s="187" t="s">
        <v>774</v>
      </c>
      <c r="C70" s="188">
        <f t="shared" si="96"/>
        <v>26</v>
      </c>
      <c r="D70" s="6">
        <v>26</v>
      </c>
      <c r="E70" s="6">
        <v>0</v>
      </c>
      <c r="F70" s="6">
        <v>0</v>
      </c>
      <c r="G70" s="6"/>
      <c r="H70" s="188">
        <f t="shared" si="97"/>
        <v>6</v>
      </c>
      <c r="I70" s="6">
        <v>6</v>
      </c>
      <c r="J70" s="6">
        <v>0</v>
      </c>
      <c r="K70" s="6">
        <v>0</v>
      </c>
      <c r="L70" s="6"/>
      <c r="M70" s="11">
        <f t="shared" ref="M70:M71" si="102">IFERROR(H70/C70*100,"-")</f>
        <v>23.076923076923077</v>
      </c>
      <c r="N70" s="11">
        <f t="shared" ref="N70:N71" si="103">IFERROR(I70/D70*100,"-")</f>
        <v>23.076923076923077</v>
      </c>
      <c r="O70" s="11" t="str">
        <f t="shared" ref="O70:O71" si="104">IFERROR(J70/E70*100,"-")</f>
        <v>-</v>
      </c>
      <c r="P70" s="11" t="str">
        <f t="shared" ref="P70:P71" si="105">IFERROR(K70/F70*100,"-")</f>
        <v>-</v>
      </c>
      <c r="Q70" s="39"/>
    </row>
    <row r="71" spans="1:17" s="189" customFormat="1" ht="27" hidden="1" outlineLevel="4" x14ac:dyDescent="0.25">
      <c r="A71" s="186"/>
      <c r="B71" s="187" t="s">
        <v>775</v>
      </c>
      <c r="C71" s="188">
        <f t="shared" si="96"/>
        <v>4</v>
      </c>
      <c r="D71" s="6">
        <v>4</v>
      </c>
      <c r="E71" s="6">
        <v>0</v>
      </c>
      <c r="F71" s="6">
        <v>0</v>
      </c>
      <c r="G71" s="6"/>
      <c r="H71" s="188">
        <f t="shared" si="97"/>
        <v>0</v>
      </c>
      <c r="I71" s="6">
        <v>0</v>
      </c>
      <c r="J71" s="6">
        <v>0</v>
      </c>
      <c r="K71" s="6">
        <v>0</v>
      </c>
      <c r="L71" s="6"/>
      <c r="M71" s="11">
        <f t="shared" si="102"/>
        <v>0</v>
      </c>
      <c r="N71" s="11">
        <f t="shared" si="103"/>
        <v>0</v>
      </c>
      <c r="O71" s="11" t="str">
        <f t="shared" si="104"/>
        <v>-</v>
      </c>
      <c r="P71" s="11" t="str">
        <f t="shared" si="105"/>
        <v>-</v>
      </c>
      <c r="Q71" s="39"/>
    </row>
    <row r="72" spans="1:17" s="180" customFormat="1" ht="74.25" hidden="1" customHeight="1" outlineLevel="1" collapsed="1" x14ac:dyDescent="0.25">
      <c r="A72" s="54">
        <v>11</v>
      </c>
      <c r="B72" s="1" t="s">
        <v>87</v>
      </c>
      <c r="C72" s="59">
        <f t="shared" si="96"/>
        <v>5887.5</v>
      </c>
      <c r="D72" s="59">
        <f>D73+D75+D80</f>
        <v>5887.5</v>
      </c>
      <c r="E72" s="59">
        <f t="shared" ref="E72:F72" si="106">E73+E75+E80</f>
        <v>0</v>
      </c>
      <c r="F72" s="59">
        <f t="shared" si="106"/>
        <v>0</v>
      </c>
      <c r="G72" s="59">
        <f t="shared" ref="G72" si="107">G73+G75</f>
        <v>0</v>
      </c>
      <c r="H72" s="59">
        <f t="shared" si="97"/>
        <v>182.5</v>
      </c>
      <c r="I72" s="59">
        <f>I73+I75+I80</f>
        <v>182.5</v>
      </c>
      <c r="J72" s="59">
        <f t="shared" ref="J72:K72" si="108">J73+J75+J80</f>
        <v>0</v>
      </c>
      <c r="K72" s="59">
        <f t="shared" si="108"/>
        <v>0</v>
      </c>
      <c r="L72" s="59">
        <f t="shared" ref="L72" si="109">L73+L75</f>
        <v>0</v>
      </c>
      <c r="M72" s="13">
        <f t="shared" si="94"/>
        <v>3.0997876857749471</v>
      </c>
      <c r="N72" s="13">
        <f t="shared" si="94"/>
        <v>3.0997876857749471</v>
      </c>
      <c r="O72" s="13" t="str">
        <f t="shared" si="94"/>
        <v>-</v>
      </c>
      <c r="P72" s="13" t="str">
        <f t="shared" si="94"/>
        <v>-</v>
      </c>
      <c r="Q72" s="179"/>
    </row>
    <row r="73" spans="1:17" s="185" customFormat="1" ht="40.5" hidden="1" outlineLevel="2" collapsed="1" x14ac:dyDescent="0.25">
      <c r="A73" s="199"/>
      <c r="B73" s="182" t="s">
        <v>658</v>
      </c>
      <c r="C73" s="61">
        <f t="shared" si="96"/>
        <v>25</v>
      </c>
      <c r="D73" s="61">
        <f>D74</f>
        <v>25</v>
      </c>
      <c r="E73" s="61">
        <f t="shared" ref="E73:F73" si="110">E74</f>
        <v>0</v>
      </c>
      <c r="F73" s="61">
        <f t="shared" si="110"/>
        <v>0</v>
      </c>
      <c r="G73" s="61">
        <v>0</v>
      </c>
      <c r="H73" s="61">
        <f t="shared" si="97"/>
        <v>0</v>
      </c>
      <c r="I73" s="61">
        <f>I74</f>
        <v>0</v>
      </c>
      <c r="J73" s="61">
        <f t="shared" ref="J73:K73" si="111">J74</f>
        <v>0</v>
      </c>
      <c r="K73" s="61">
        <f t="shared" si="111"/>
        <v>0</v>
      </c>
      <c r="L73" s="61">
        <v>0</v>
      </c>
      <c r="M73" s="5">
        <f t="shared" si="94"/>
        <v>0</v>
      </c>
      <c r="N73" s="5">
        <f t="shared" si="94"/>
        <v>0</v>
      </c>
      <c r="O73" s="5" t="str">
        <f t="shared" si="94"/>
        <v>-</v>
      </c>
      <c r="P73" s="5" t="str">
        <f t="shared" si="94"/>
        <v>-</v>
      </c>
      <c r="Q73" s="184"/>
    </row>
    <row r="74" spans="1:17" s="189" customFormat="1" ht="55.5" hidden="1" customHeight="1" outlineLevel="3" x14ac:dyDescent="0.25">
      <c r="A74" s="186"/>
      <c r="B74" s="187" t="s">
        <v>776</v>
      </c>
      <c r="C74" s="188">
        <f t="shared" ref="C74" si="112">SUM(D74:G74)</f>
        <v>25</v>
      </c>
      <c r="D74" s="6">
        <v>25</v>
      </c>
      <c r="E74" s="6">
        <v>0</v>
      </c>
      <c r="F74" s="6">
        <v>0</v>
      </c>
      <c r="G74" s="6">
        <v>0</v>
      </c>
      <c r="H74" s="188">
        <f t="shared" ref="H74" si="113">SUM(I74:L74)</f>
        <v>0</v>
      </c>
      <c r="I74" s="6">
        <v>0</v>
      </c>
      <c r="J74" s="6">
        <v>0</v>
      </c>
      <c r="K74" s="6">
        <v>0</v>
      </c>
      <c r="L74" s="6">
        <v>0</v>
      </c>
      <c r="M74" s="11">
        <f t="shared" ref="M74" si="114">IFERROR(H74/C74*100,"-")</f>
        <v>0</v>
      </c>
      <c r="N74" s="11">
        <f t="shared" ref="N74" si="115">IFERROR(I74/D74*100,"-")</f>
        <v>0</v>
      </c>
      <c r="O74" s="11" t="str">
        <f t="shared" ref="O74" si="116">IFERROR(J74/E74*100,"-")</f>
        <v>-</v>
      </c>
      <c r="P74" s="11" t="str">
        <f t="shared" ref="P74" si="117">IFERROR(K74/F74*100,"-")</f>
        <v>-</v>
      </c>
      <c r="Q74" s="39"/>
    </row>
    <row r="75" spans="1:17" s="185" customFormat="1" ht="27.75" hidden="1" customHeight="1" outlineLevel="2" collapsed="1" x14ac:dyDescent="0.25">
      <c r="A75" s="190"/>
      <c r="B75" s="182" t="s">
        <v>683</v>
      </c>
      <c r="C75" s="61">
        <f t="shared" si="96"/>
        <v>5513</v>
      </c>
      <c r="D75" s="5">
        <f>SUM(D76:D79)</f>
        <v>5513</v>
      </c>
      <c r="E75" s="5">
        <f>SUM(E76:E78)</f>
        <v>0</v>
      </c>
      <c r="F75" s="5">
        <f>SUM(F76:F78)</f>
        <v>0</v>
      </c>
      <c r="G75" s="5">
        <f>SUM(G76:G78)</f>
        <v>0</v>
      </c>
      <c r="H75" s="61">
        <f t="shared" si="97"/>
        <v>122.2</v>
      </c>
      <c r="I75" s="5">
        <f>SUM(I76:I79)</f>
        <v>122.2</v>
      </c>
      <c r="J75" s="5">
        <f>SUM(J76:J78)</f>
        <v>0</v>
      </c>
      <c r="K75" s="5">
        <f>SUM(K76:K78)</f>
        <v>0</v>
      </c>
      <c r="L75" s="5">
        <f>SUM(L76:L78)</f>
        <v>0</v>
      </c>
      <c r="M75" s="5">
        <f t="shared" si="94"/>
        <v>2.216578995102485</v>
      </c>
      <c r="N75" s="5">
        <f t="shared" si="94"/>
        <v>2.216578995102485</v>
      </c>
      <c r="O75" s="5" t="str">
        <f t="shared" si="94"/>
        <v>-</v>
      </c>
      <c r="P75" s="5" t="str">
        <f t="shared" si="94"/>
        <v>-</v>
      </c>
      <c r="Q75" s="184"/>
    </row>
    <row r="76" spans="1:17" s="189" customFormat="1" ht="15" hidden="1" customHeight="1" outlineLevel="3" x14ac:dyDescent="0.25">
      <c r="A76" s="186"/>
      <c r="B76" s="187" t="s">
        <v>661</v>
      </c>
      <c r="C76" s="188">
        <f t="shared" si="96"/>
        <v>471</v>
      </c>
      <c r="D76" s="6">
        <v>471</v>
      </c>
      <c r="E76" s="6">
        <v>0</v>
      </c>
      <c r="F76" s="6">
        <v>0</v>
      </c>
      <c r="G76" s="6">
        <v>0</v>
      </c>
      <c r="H76" s="188">
        <f t="shared" si="97"/>
        <v>116.4</v>
      </c>
      <c r="I76" s="6">
        <v>116.4</v>
      </c>
      <c r="J76" s="6">
        <v>0</v>
      </c>
      <c r="K76" s="6">
        <v>0</v>
      </c>
      <c r="L76" s="6">
        <v>0</v>
      </c>
      <c r="M76" s="11">
        <f t="shared" si="94"/>
        <v>24.713375796178344</v>
      </c>
      <c r="N76" s="11">
        <f t="shared" si="94"/>
        <v>24.713375796178344</v>
      </c>
      <c r="O76" s="11" t="str">
        <f t="shared" si="94"/>
        <v>-</v>
      </c>
      <c r="P76" s="11" t="str">
        <f t="shared" si="94"/>
        <v>-</v>
      </c>
      <c r="Q76" s="39"/>
    </row>
    <row r="77" spans="1:17" s="189" customFormat="1" ht="15" hidden="1" customHeight="1" outlineLevel="3" x14ac:dyDescent="0.25">
      <c r="A77" s="186"/>
      <c r="B77" s="187" t="s">
        <v>777</v>
      </c>
      <c r="C77" s="188">
        <f t="shared" si="96"/>
        <v>165</v>
      </c>
      <c r="D77" s="6">
        <v>165</v>
      </c>
      <c r="E77" s="6">
        <v>0</v>
      </c>
      <c r="F77" s="6">
        <v>0</v>
      </c>
      <c r="G77" s="6">
        <v>0</v>
      </c>
      <c r="H77" s="188">
        <f t="shared" si="97"/>
        <v>0</v>
      </c>
      <c r="I77" s="6">
        <v>0</v>
      </c>
      <c r="J77" s="6">
        <v>0</v>
      </c>
      <c r="K77" s="6">
        <v>0</v>
      </c>
      <c r="L77" s="6">
        <v>0</v>
      </c>
      <c r="M77" s="11">
        <f t="shared" si="94"/>
        <v>0</v>
      </c>
      <c r="N77" s="11">
        <f t="shared" si="94"/>
        <v>0</v>
      </c>
      <c r="O77" s="11" t="str">
        <f t="shared" si="94"/>
        <v>-</v>
      </c>
      <c r="P77" s="11" t="str">
        <f t="shared" si="94"/>
        <v>-</v>
      </c>
      <c r="Q77" s="39"/>
    </row>
    <row r="78" spans="1:17" s="189" customFormat="1" ht="15" hidden="1" customHeight="1" outlineLevel="3" x14ac:dyDescent="0.25">
      <c r="A78" s="186"/>
      <c r="B78" s="189" t="s">
        <v>662</v>
      </c>
      <c r="C78" s="188">
        <f t="shared" si="96"/>
        <v>4600</v>
      </c>
      <c r="D78" s="6">
        <v>4600</v>
      </c>
      <c r="E78" s="6">
        <v>0</v>
      </c>
      <c r="F78" s="6">
        <v>0</v>
      </c>
      <c r="G78" s="6">
        <v>0</v>
      </c>
      <c r="H78" s="188">
        <f t="shared" si="97"/>
        <v>0</v>
      </c>
      <c r="I78" s="6">
        <v>0</v>
      </c>
      <c r="J78" s="6">
        <v>0</v>
      </c>
      <c r="K78" s="6">
        <v>0</v>
      </c>
      <c r="L78" s="6">
        <v>0</v>
      </c>
      <c r="M78" s="11">
        <f t="shared" si="94"/>
        <v>0</v>
      </c>
      <c r="N78" s="11">
        <f t="shared" si="94"/>
        <v>0</v>
      </c>
      <c r="O78" s="11" t="str">
        <f t="shared" si="94"/>
        <v>-</v>
      </c>
      <c r="P78" s="11" t="str">
        <f t="shared" si="94"/>
        <v>-</v>
      </c>
      <c r="Q78" s="39"/>
    </row>
    <row r="79" spans="1:17" s="189" customFormat="1" ht="40.5" hidden="1" outlineLevel="3" x14ac:dyDescent="0.25">
      <c r="A79" s="186"/>
      <c r="B79" s="187" t="s">
        <v>758</v>
      </c>
      <c r="C79" s="188">
        <f t="shared" si="96"/>
        <v>277</v>
      </c>
      <c r="D79" s="6">
        <v>277</v>
      </c>
      <c r="E79" s="6">
        <v>0</v>
      </c>
      <c r="F79" s="6">
        <v>0</v>
      </c>
      <c r="G79" s="6">
        <v>0</v>
      </c>
      <c r="H79" s="188">
        <f t="shared" si="97"/>
        <v>5.8</v>
      </c>
      <c r="I79" s="6">
        <v>5.8</v>
      </c>
      <c r="J79" s="6">
        <v>0</v>
      </c>
      <c r="K79" s="6">
        <v>0</v>
      </c>
      <c r="L79" s="6">
        <v>0</v>
      </c>
      <c r="M79" s="11">
        <f t="shared" si="94"/>
        <v>2.0938628158844765</v>
      </c>
      <c r="N79" s="11">
        <f t="shared" ref="N79" si="118">IFERROR(I79/D79*100,"-")</f>
        <v>2.0938628158844765</v>
      </c>
      <c r="O79" s="11" t="str">
        <f t="shared" ref="O79" si="119">IFERROR(J79/E79*100,"-")</f>
        <v>-</v>
      </c>
      <c r="P79" s="11" t="str">
        <f t="shared" ref="P79" si="120">IFERROR(K79/F79*100,"-")</f>
        <v>-</v>
      </c>
      <c r="Q79" s="39"/>
    </row>
    <row r="80" spans="1:17" s="185" customFormat="1" ht="27.75" hidden="1" customHeight="1" outlineLevel="2" collapsed="1" x14ac:dyDescent="0.25">
      <c r="A80" s="190"/>
      <c r="B80" s="182" t="s">
        <v>50</v>
      </c>
      <c r="C80" s="61">
        <f>D80+E80+F80</f>
        <v>349.5</v>
      </c>
      <c r="D80" s="5">
        <f>D81</f>
        <v>349.5</v>
      </c>
      <c r="E80" s="5">
        <f t="shared" ref="E80:F81" si="121">E81</f>
        <v>0</v>
      </c>
      <c r="F80" s="5">
        <f t="shared" si="121"/>
        <v>0</v>
      </c>
      <c r="G80" s="5"/>
      <c r="H80" s="61">
        <f>SUM(I80:K80)</f>
        <v>60.3</v>
      </c>
      <c r="I80" s="5">
        <f>I81</f>
        <v>60.3</v>
      </c>
      <c r="J80" s="5">
        <f t="shared" ref="J80:K80" si="122">J81</f>
        <v>0</v>
      </c>
      <c r="K80" s="5">
        <f t="shared" si="122"/>
        <v>0</v>
      </c>
      <c r="L80" s="5"/>
      <c r="M80" s="5">
        <f t="shared" ref="M80:M81" si="123">IFERROR(H80/C80*100,"-")</f>
        <v>17.253218884120173</v>
      </c>
      <c r="N80" s="5">
        <f t="shared" ref="N80:N81" si="124">IFERROR(I80/D80*100,"-")</f>
        <v>17.253218884120173</v>
      </c>
      <c r="O80" s="5" t="str">
        <f t="shared" ref="O80:O81" si="125">IFERROR(J80/E80*100,"-")</f>
        <v>-</v>
      </c>
      <c r="P80" s="5" t="str">
        <f t="shared" ref="P80:P81" si="126">IFERROR(K80/F80*100,"-")</f>
        <v>-</v>
      </c>
      <c r="Q80" s="184"/>
    </row>
    <row r="81" spans="1:17" s="189" customFormat="1" ht="40.5" hidden="1" outlineLevel="3" x14ac:dyDescent="0.25">
      <c r="A81" s="186"/>
      <c r="B81" s="187" t="s">
        <v>118</v>
      </c>
      <c r="C81" s="188">
        <f>D81+E81+F81</f>
        <v>349.5</v>
      </c>
      <c r="D81" s="6">
        <v>349.5</v>
      </c>
      <c r="E81" s="6">
        <v>0</v>
      </c>
      <c r="F81" s="6">
        <f t="shared" si="121"/>
        <v>0</v>
      </c>
      <c r="G81" s="6"/>
      <c r="H81" s="188">
        <f>SUM(I81:K81)</f>
        <v>60.3</v>
      </c>
      <c r="I81" s="6">
        <v>60.3</v>
      </c>
      <c r="J81" s="6">
        <v>0</v>
      </c>
      <c r="K81" s="6">
        <v>0</v>
      </c>
      <c r="L81" s="6"/>
      <c r="M81" s="11">
        <f t="shared" si="123"/>
        <v>17.253218884120173</v>
      </c>
      <c r="N81" s="11">
        <f t="shared" si="124"/>
        <v>17.253218884120173</v>
      </c>
      <c r="O81" s="11" t="str">
        <f t="shared" si="125"/>
        <v>-</v>
      </c>
      <c r="P81" s="11" t="str">
        <f t="shared" si="126"/>
        <v>-</v>
      </c>
      <c r="Q81" s="39"/>
    </row>
    <row r="82" spans="1:17" s="180" customFormat="1" ht="42" hidden="1" customHeight="1" outlineLevel="1" collapsed="1" x14ac:dyDescent="0.25">
      <c r="A82" s="54">
        <v>12</v>
      </c>
      <c r="B82" s="1" t="s">
        <v>88</v>
      </c>
      <c r="C82" s="59">
        <f t="shared" si="96"/>
        <v>49.6</v>
      </c>
      <c r="D82" s="59">
        <f>D83</f>
        <v>49.6</v>
      </c>
      <c r="E82" s="59">
        <f>E83</f>
        <v>0</v>
      </c>
      <c r="F82" s="59">
        <f>F83</f>
        <v>0</v>
      </c>
      <c r="G82" s="59">
        <f>G83</f>
        <v>0</v>
      </c>
      <c r="H82" s="59">
        <f t="shared" si="97"/>
        <v>0</v>
      </c>
      <c r="I82" s="59">
        <f>I83</f>
        <v>0</v>
      </c>
      <c r="J82" s="59">
        <f>J83</f>
        <v>0</v>
      </c>
      <c r="K82" s="59">
        <f>K83</f>
        <v>0</v>
      </c>
      <c r="L82" s="59">
        <f>L83</f>
        <v>0</v>
      </c>
      <c r="M82" s="13">
        <f t="shared" si="94"/>
        <v>0</v>
      </c>
      <c r="N82" s="13">
        <f t="shared" si="94"/>
        <v>0</v>
      </c>
      <c r="O82" s="13" t="str">
        <f t="shared" si="94"/>
        <v>-</v>
      </c>
      <c r="P82" s="13" t="str">
        <f t="shared" si="94"/>
        <v>-</v>
      </c>
      <c r="Q82" s="179"/>
    </row>
    <row r="83" spans="1:17" s="185" customFormat="1" ht="36" hidden="1" customHeight="1" outlineLevel="2" collapsed="1" x14ac:dyDescent="0.25">
      <c r="A83" s="272"/>
      <c r="B83" s="182" t="s">
        <v>779</v>
      </c>
      <c r="C83" s="273">
        <f t="shared" si="96"/>
        <v>49.6</v>
      </c>
      <c r="D83" s="201">
        <f>SUM(D84:D85)</f>
        <v>49.6</v>
      </c>
      <c r="E83" s="201">
        <f>SUM(E84:E85)</f>
        <v>0</v>
      </c>
      <c r="F83" s="201">
        <f>SUM(F84:F85)</f>
        <v>0</v>
      </c>
      <c r="G83" s="201">
        <f>SUM(G84:G85)</f>
        <v>0</v>
      </c>
      <c r="H83" s="273">
        <f t="shared" si="97"/>
        <v>0</v>
      </c>
      <c r="I83" s="201">
        <f>SUM(I84:I85)</f>
        <v>0</v>
      </c>
      <c r="J83" s="201">
        <f>SUM(J84:J85)</f>
        <v>0</v>
      </c>
      <c r="K83" s="201">
        <f>SUM(K84:K85)</f>
        <v>0</v>
      </c>
      <c r="L83" s="201">
        <f>SUM(L84:L85)</f>
        <v>0</v>
      </c>
      <c r="M83" s="5">
        <f t="shared" si="94"/>
        <v>0</v>
      </c>
      <c r="N83" s="5">
        <f t="shared" si="94"/>
        <v>0</v>
      </c>
      <c r="O83" s="5" t="str">
        <f t="shared" si="94"/>
        <v>-</v>
      </c>
      <c r="P83" s="5" t="str">
        <f t="shared" si="94"/>
        <v>-</v>
      </c>
      <c r="Q83" s="184"/>
    </row>
    <row r="84" spans="1:17" s="192" customFormat="1" ht="40.5" hidden="1" outlineLevel="3" x14ac:dyDescent="0.25">
      <c r="A84" s="33"/>
      <c r="B84" s="187" t="s">
        <v>80</v>
      </c>
      <c r="C84" s="60">
        <f t="shared" si="96"/>
        <v>22</v>
      </c>
      <c r="D84" s="11">
        <v>22</v>
      </c>
      <c r="E84" s="11">
        <v>0</v>
      </c>
      <c r="F84" s="11">
        <v>0</v>
      </c>
      <c r="G84" s="11">
        <v>0</v>
      </c>
      <c r="H84" s="60">
        <f t="shared" si="97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94"/>
        <v>0</v>
      </c>
      <c r="N84" s="11">
        <f t="shared" si="94"/>
        <v>0</v>
      </c>
      <c r="O84" s="11" t="str">
        <f t="shared" si="94"/>
        <v>-</v>
      </c>
      <c r="P84" s="11" t="str">
        <f t="shared" si="94"/>
        <v>-</v>
      </c>
      <c r="Q84" s="39" t="s">
        <v>780</v>
      </c>
    </row>
    <row r="85" spans="1:17" s="192" customFormat="1" ht="27" hidden="1" outlineLevel="3" x14ac:dyDescent="0.25">
      <c r="A85" s="33"/>
      <c r="B85" s="187" t="s">
        <v>35</v>
      </c>
      <c r="C85" s="60">
        <f t="shared" si="96"/>
        <v>27.6</v>
      </c>
      <c r="D85" s="11">
        <v>27.6</v>
      </c>
      <c r="E85" s="11">
        <v>0</v>
      </c>
      <c r="F85" s="11">
        <v>0</v>
      </c>
      <c r="G85" s="11">
        <v>0</v>
      </c>
      <c r="H85" s="60">
        <f t="shared" si="97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94"/>
        <v>0</v>
      </c>
      <c r="N85" s="11">
        <f t="shared" si="94"/>
        <v>0</v>
      </c>
      <c r="O85" s="11" t="str">
        <f t="shared" si="94"/>
        <v>-</v>
      </c>
      <c r="P85" s="11" t="str">
        <f t="shared" si="94"/>
        <v>-</v>
      </c>
      <c r="Q85" s="39" t="s">
        <v>781</v>
      </c>
    </row>
    <row r="86" spans="1:17" s="192" customFormat="1" ht="32.25" customHeight="1" collapsed="1" x14ac:dyDescent="0.25">
      <c r="A86" s="33"/>
      <c r="B86" s="194" t="s">
        <v>89</v>
      </c>
      <c r="C86" s="195">
        <f t="shared" si="96"/>
        <v>3552.4999999999995</v>
      </c>
      <c r="D86" s="195">
        <f>D87+D93+D104</f>
        <v>3552.4999999999995</v>
      </c>
      <c r="E86" s="195">
        <f>E87+E93+E104</f>
        <v>0</v>
      </c>
      <c r="F86" s="195">
        <f>F87+F93+F104</f>
        <v>0</v>
      </c>
      <c r="G86" s="195">
        <f>G87+G93+G104</f>
        <v>0</v>
      </c>
      <c r="H86" s="195">
        <f t="shared" si="97"/>
        <v>809.80000000000007</v>
      </c>
      <c r="I86" s="195">
        <f>I87+I93+I104</f>
        <v>809.80000000000007</v>
      </c>
      <c r="J86" s="195">
        <f>J87+J93+J104</f>
        <v>0</v>
      </c>
      <c r="K86" s="195">
        <f>K87+K93+K104</f>
        <v>0</v>
      </c>
      <c r="L86" s="195">
        <f>L87+L93+L104</f>
        <v>0</v>
      </c>
      <c r="M86" s="14">
        <f t="shared" si="94"/>
        <v>22.795214637579175</v>
      </c>
      <c r="N86" s="14">
        <f t="shared" si="94"/>
        <v>22.795214637579175</v>
      </c>
      <c r="O86" s="14" t="str">
        <f t="shared" si="94"/>
        <v>-</v>
      </c>
      <c r="P86" s="14" t="str">
        <f t="shared" si="94"/>
        <v>-</v>
      </c>
      <c r="Q86" s="33"/>
    </row>
    <row r="87" spans="1:17" s="180" customFormat="1" ht="81" hidden="1" outlineLevel="1" collapsed="1" x14ac:dyDescent="0.25">
      <c r="A87" s="54">
        <v>13</v>
      </c>
      <c r="B87" s="1" t="s">
        <v>778</v>
      </c>
      <c r="C87" s="59">
        <f t="shared" si="96"/>
        <v>75.599999999999994</v>
      </c>
      <c r="D87" s="178">
        <f>SUM(D88:D89)</f>
        <v>75.599999999999994</v>
      </c>
      <c r="E87" s="178">
        <f>SUM(E88:E89)</f>
        <v>0</v>
      </c>
      <c r="F87" s="178">
        <f>SUM(F88:F89)</f>
        <v>0</v>
      </c>
      <c r="G87" s="178">
        <f>SUM(G88:G89)</f>
        <v>0</v>
      </c>
      <c r="H87" s="59">
        <f t="shared" si="97"/>
        <v>0</v>
      </c>
      <c r="I87" s="178">
        <f>SUM(I88:I89)</f>
        <v>0</v>
      </c>
      <c r="J87" s="178">
        <f>SUM(J88:J89)</f>
        <v>0</v>
      </c>
      <c r="K87" s="178">
        <f>SUM(K88:K89)</f>
        <v>0</v>
      </c>
      <c r="L87" s="178">
        <f>SUM(L88:L89)</f>
        <v>0</v>
      </c>
      <c r="M87" s="13">
        <f t="shared" ref="M87:P115" si="127">IFERROR(H87/C87*100,"-")</f>
        <v>0</v>
      </c>
      <c r="N87" s="13">
        <f t="shared" si="127"/>
        <v>0</v>
      </c>
      <c r="O87" s="13" t="str">
        <f t="shared" si="127"/>
        <v>-</v>
      </c>
      <c r="P87" s="13" t="str">
        <f t="shared" si="127"/>
        <v>-</v>
      </c>
      <c r="Q87" s="179"/>
    </row>
    <row r="88" spans="1:17" s="185" customFormat="1" ht="40.5" hidden="1" outlineLevel="3" x14ac:dyDescent="0.25">
      <c r="A88" s="181"/>
      <c r="B88" s="182" t="s">
        <v>651</v>
      </c>
      <c r="C88" s="61">
        <f t="shared" si="96"/>
        <v>30</v>
      </c>
      <c r="D88" s="183">
        <v>30</v>
      </c>
      <c r="E88" s="183">
        <v>0</v>
      </c>
      <c r="F88" s="183">
        <v>0</v>
      </c>
      <c r="G88" s="183">
        <v>0</v>
      </c>
      <c r="H88" s="61">
        <f t="shared" si="97"/>
        <v>0</v>
      </c>
      <c r="I88" s="183">
        <v>0</v>
      </c>
      <c r="J88" s="183">
        <v>0</v>
      </c>
      <c r="K88" s="183">
        <v>0</v>
      </c>
      <c r="L88" s="183">
        <v>0</v>
      </c>
      <c r="M88" s="5">
        <f t="shared" si="127"/>
        <v>0</v>
      </c>
      <c r="N88" s="5">
        <f t="shared" si="127"/>
        <v>0</v>
      </c>
      <c r="O88" s="5" t="str">
        <f t="shared" si="127"/>
        <v>-</v>
      </c>
      <c r="P88" s="5" t="str">
        <f t="shared" si="127"/>
        <v>-</v>
      </c>
      <c r="Q88" s="184"/>
    </row>
    <row r="89" spans="1:17" s="185" customFormat="1" ht="27" hidden="1" outlineLevel="3" collapsed="1" x14ac:dyDescent="0.25">
      <c r="A89" s="181"/>
      <c r="B89" s="182" t="s">
        <v>652</v>
      </c>
      <c r="C89" s="61">
        <f>SUM(D89:G89)</f>
        <v>45.6</v>
      </c>
      <c r="D89" s="183">
        <f>SUM(D90:D92)</f>
        <v>45.6</v>
      </c>
      <c r="E89" s="183">
        <f t="shared" ref="E89:F89" si="128">SUM(E90:E92)</f>
        <v>0</v>
      </c>
      <c r="F89" s="183">
        <f t="shared" si="128"/>
        <v>0</v>
      </c>
      <c r="G89" s="183">
        <v>0</v>
      </c>
      <c r="H89" s="61">
        <f t="shared" si="97"/>
        <v>0</v>
      </c>
      <c r="I89" s="183">
        <f>SUM(I90:I92)</f>
        <v>0</v>
      </c>
      <c r="J89" s="183">
        <f t="shared" ref="J89:K89" si="129">SUM(J90:J92)</f>
        <v>0</v>
      </c>
      <c r="K89" s="183">
        <f t="shared" si="129"/>
        <v>0</v>
      </c>
      <c r="L89" s="183">
        <v>0</v>
      </c>
      <c r="M89" s="5">
        <f t="shared" si="127"/>
        <v>0</v>
      </c>
      <c r="N89" s="5">
        <f t="shared" si="127"/>
        <v>0</v>
      </c>
      <c r="O89" s="5" t="str">
        <f t="shared" si="127"/>
        <v>-</v>
      </c>
      <c r="P89" s="5" t="str">
        <f t="shared" si="127"/>
        <v>-</v>
      </c>
      <c r="Q89" s="184"/>
    </row>
    <row r="90" spans="1:17" s="189" customFormat="1" ht="40.5" hidden="1" outlineLevel="4" x14ac:dyDescent="0.25">
      <c r="A90" s="186"/>
      <c r="B90" s="187" t="s">
        <v>653</v>
      </c>
      <c r="C90" s="188">
        <f t="shared" ref="C90:C92" si="130">SUM(D90:G90)</f>
        <v>5</v>
      </c>
      <c r="D90" s="6">
        <v>5</v>
      </c>
      <c r="E90" s="6">
        <v>0</v>
      </c>
      <c r="F90" s="6">
        <v>0</v>
      </c>
      <c r="G90" s="6"/>
      <c r="H90" s="188">
        <f t="shared" si="97"/>
        <v>0</v>
      </c>
      <c r="I90" s="6">
        <v>0</v>
      </c>
      <c r="J90" s="6">
        <v>0</v>
      </c>
      <c r="K90" s="6">
        <v>0</v>
      </c>
      <c r="L90" s="6"/>
      <c r="M90" s="11">
        <f t="shared" ref="M90:M92" si="131">IFERROR(H90/C90*100,"-")</f>
        <v>0</v>
      </c>
      <c r="N90" s="11">
        <f t="shared" ref="N90:N92" si="132">IFERROR(I90/D90*100,"-")</f>
        <v>0</v>
      </c>
      <c r="O90" s="11" t="str">
        <f t="shared" ref="O90:O92" si="133">IFERROR(J90/E90*100,"-")</f>
        <v>-</v>
      </c>
      <c r="P90" s="11" t="str">
        <f t="shared" ref="P90:P92" si="134">IFERROR(K90/F90*100,"-")</f>
        <v>-</v>
      </c>
      <c r="Q90" s="39" t="s">
        <v>656</v>
      </c>
    </row>
    <row r="91" spans="1:17" s="189" customFormat="1" ht="54" hidden="1" outlineLevel="4" x14ac:dyDescent="0.25">
      <c r="A91" s="186"/>
      <c r="B91" s="187" t="s">
        <v>654</v>
      </c>
      <c r="C91" s="188">
        <f t="shared" si="130"/>
        <v>5.6</v>
      </c>
      <c r="D91" s="6">
        <v>5.6</v>
      </c>
      <c r="E91" s="6">
        <v>0</v>
      </c>
      <c r="F91" s="6">
        <v>0</v>
      </c>
      <c r="G91" s="6"/>
      <c r="H91" s="188">
        <f t="shared" si="97"/>
        <v>0</v>
      </c>
      <c r="I91" s="6">
        <v>0</v>
      </c>
      <c r="J91" s="6">
        <v>0</v>
      </c>
      <c r="K91" s="6">
        <v>0</v>
      </c>
      <c r="L91" s="6"/>
      <c r="M91" s="11">
        <f t="shared" si="131"/>
        <v>0</v>
      </c>
      <c r="N91" s="11">
        <f t="shared" si="132"/>
        <v>0</v>
      </c>
      <c r="O91" s="11" t="str">
        <f t="shared" si="133"/>
        <v>-</v>
      </c>
      <c r="P91" s="11" t="str">
        <f t="shared" si="134"/>
        <v>-</v>
      </c>
      <c r="Q91" s="39" t="s">
        <v>657</v>
      </c>
    </row>
    <row r="92" spans="1:17" s="189" customFormat="1" ht="67.5" hidden="1" outlineLevel="4" x14ac:dyDescent="0.25">
      <c r="A92" s="186"/>
      <c r="B92" s="187" t="s">
        <v>655</v>
      </c>
      <c r="C92" s="188">
        <f t="shared" si="130"/>
        <v>35</v>
      </c>
      <c r="D92" s="6">
        <v>35</v>
      </c>
      <c r="E92" s="6">
        <v>0</v>
      </c>
      <c r="F92" s="6">
        <v>0</v>
      </c>
      <c r="G92" s="6"/>
      <c r="H92" s="188">
        <f t="shared" si="97"/>
        <v>0</v>
      </c>
      <c r="I92" s="6">
        <v>0</v>
      </c>
      <c r="J92" s="6">
        <v>0</v>
      </c>
      <c r="K92" s="6">
        <v>0</v>
      </c>
      <c r="L92" s="6"/>
      <c r="M92" s="11">
        <f t="shared" si="131"/>
        <v>0</v>
      </c>
      <c r="N92" s="11">
        <f t="shared" si="132"/>
        <v>0</v>
      </c>
      <c r="O92" s="11" t="str">
        <f t="shared" si="133"/>
        <v>-</v>
      </c>
      <c r="P92" s="11" t="str">
        <f t="shared" si="134"/>
        <v>-</v>
      </c>
      <c r="Q92" s="39" t="s">
        <v>656</v>
      </c>
    </row>
    <row r="93" spans="1:17" s="180" customFormat="1" ht="72" hidden="1" customHeight="1" outlineLevel="1" collapsed="1" x14ac:dyDescent="0.25">
      <c r="A93" s="54">
        <v>14</v>
      </c>
      <c r="B93" s="1" t="s">
        <v>90</v>
      </c>
      <c r="C93" s="59">
        <f t="shared" si="96"/>
        <v>3431.8999999999996</v>
      </c>
      <c r="D93" s="59">
        <f>D94+D96+D100+D101+D102+D103</f>
        <v>3431.8999999999996</v>
      </c>
      <c r="E93" s="59">
        <f t="shared" ref="E93:K93" si="135">E94+E96+E100+E101+E102+E103</f>
        <v>0</v>
      </c>
      <c r="F93" s="59">
        <f t="shared" si="135"/>
        <v>0</v>
      </c>
      <c r="G93" s="59">
        <f t="shared" si="135"/>
        <v>0</v>
      </c>
      <c r="H93" s="59">
        <f>I93+J93+K93</f>
        <v>809.80000000000007</v>
      </c>
      <c r="I93" s="59">
        <f t="shared" si="135"/>
        <v>809.80000000000007</v>
      </c>
      <c r="J93" s="59">
        <f t="shared" si="135"/>
        <v>0</v>
      </c>
      <c r="K93" s="59">
        <f t="shared" si="135"/>
        <v>0</v>
      </c>
      <c r="L93" s="59">
        <f>L94+L96</f>
        <v>0</v>
      </c>
      <c r="M93" s="13">
        <f t="shared" si="127"/>
        <v>23.596258632244535</v>
      </c>
      <c r="N93" s="13">
        <f t="shared" si="127"/>
        <v>23.596258632244535</v>
      </c>
      <c r="O93" s="13" t="str">
        <f t="shared" si="127"/>
        <v>-</v>
      </c>
      <c r="P93" s="13" t="str">
        <f t="shared" si="127"/>
        <v>-</v>
      </c>
      <c r="Q93" s="179"/>
    </row>
    <row r="94" spans="1:17" s="185" customFormat="1" ht="40.5" hidden="1" outlineLevel="2" collapsed="1" x14ac:dyDescent="0.25">
      <c r="A94" s="190"/>
      <c r="B94" s="182" t="s">
        <v>658</v>
      </c>
      <c r="C94" s="61">
        <f t="shared" ref="C94:C103" si="136">SUM(D94:G94)</f>
        <v>60</v>
      </c>
      <c r="D94" s="5">
        <f>D95</f>
        <v>60</v>
      </c>
      <c r="E94" s="5">
        <f t="shared" ref="E94:F94" si="137">E95</f>
        <v>0</v>
      </c>
      <c r="F94" s="5">
        <f t="shared" si="137"/>
        <v>0</v>
      </c>
      <c r="G94" s="5">
        <v>0</v>
      </c>
      <c r="H94" s="61">
        <f t="shared" ref="H94:H103" si="138">SUM(I94:L94)</f>
        <v>60</v>
      </c>
      <c r="I94" s="5">
        <f>I95</f>
        <v>60</v>
      </c>
      <c r="J94" s="5">
        <f t="shared" ref="J94:L94" si="139">J95</f>
        <v>0</v>
      </c>
      <c r="K94" s="5">
        <f t="shared" si="139"/>
        <v>0</v>
      </c>
      <c r="L94" s="5">
        <f t="shared" si="139"/>
        <v>0</v>
      </c>
      <c r="M94" s="5">
        <f t="shared" si="127"/>
        <v>100</v>
      </c>
      <c r="N94" s="5">
        <f t="shared" si="127"/>
        <v>100</v>
      </c>
      <c r="O94" s="5" t="str">
        <f t="shared" si="127"/>
        <v>-</v>
      </c>
      <c r="P94" s="5" t="str">
        <f t="shared" si="127"/>
        <v>-</v>
      </c>
      <c r="Q94" s="184"/>
    </row>
    <row r="95" spans="1:17" s="189" customFormat="1" ht="40.5" hidden="1" outlineLevel="4" x14ac:dyDescent="0.25">
      <c r="A95" s="186"/>
      <c r="B95" s="187" t="s">
        <v>659</v>
      </c>
      <c r="C95" s="188">
        <f t="shared" ref="C95" si="140">SUM(D95:G95)</f>
        <v>60</v>
      </c>
      <c r="D95" s="6">
        <v>60</v>
      </c>
      <c r="E95" s="6">
        <v>0</v>
      </c>
      <c r="F95" s="6">
        <v>0</v>
      </c>
      <c r="G95" s="6">
        <v>0</v>
      </c>
      <c r="H95" s="188">
        <f t="shared" ref="H95" si="141">SUM(I95:L95)</f>
        <v>60</v>
      </c>
      <c r="I95" s="6">
        <v>60</v>
      </c>
      <c r="J95" s="6">
        <v>0</v>
      </c>
      <c r="K95" s="6">
        <v>0</v>
      </c>
      <c r="L95" s="6">
        <v>0</v>
      </c>
      <c r="M95" s="11">
        <f t="shared" ref="M95" si="142">IFERROR(H95/C95*100,"-")</f>
        <v>100</v>
      </c>
      <c r="N95" s="11">
        <f t="shared" ref="N95" si="143">IFERROR(I95/D95*100,"-")</f>
        <v>100</v>
      </c>
      <c r="O95" s="11" t="str">
        <f t="shared" ref="O95" si="144">IFERROR(J95/E95*100,"-")</f>
        <v>-</v>
      </c>
      <c r="P95" s="11" t="str">
        <f t="shared" ref="P95" si="145">IFERROR(K95/F95*100,"-")</f>
        <v>-</v>
      </c>
      <c r="Q95" s="39"/>
    </row>
    <row r="96" spans="1:17" s="185" customFormat="1" ht="23.25" hidden="1" customHeight="1" outlineLevel="2" collapsed="1" x14ac:dyDescent="0.25">
      <c r="A96" s="190"/>
      <c r="B96" s="182" t="s">
        <v>660</v>
      </c>
      <c r="C96" s="61">
        <f>SUM(D96:G96)</f>
        <v>1569.1</v>
      </c>
      <c r="D96" s="5">
        <f>D97+D98+D99</f>
        <v>1569.1</v>
      </c>
      <c r="E96" s="5">
        <f t="shared" ref="E96:F96" si="146">E97+E98+E99</f>
        <v>0</v>
      </c>
      <c r="F96" s="5">
        <f t="shared" si="146"/>
        <v>0</v>
      </c>
      <c r="G96" s="5">
        <f>SUM(G97:G103)</f>
        <v>0</v>
      </c>
      <c r="H96" s="61">
        <f t="shared" si="138"/>
        <v>497.2</v>
      </c>
      <c r="I96" s="5">
        <f>I97+I98+I99</f>
        <v>497.2</v>
      </c>
      <c r="J96" s="5">
        <f t="shared" ref="J96:K96" si="147">J97+J98+J99</f>
        <v>0</v>
      </c>
      <c r="K96" s="5">
        <f t="shared" si="147"/>
        <v>0</v>
      </c>
      <c r="L96" s="5">
        <f>SUM(L97:L103)</f>
        <v>0</v>
      </c>
      <c r="M96" s="5">
        <f t="shared" si="127"/>
        <v>31.686954305015615</v>
      </c>
      <c r="N96" s="5">
        <f t="shared" si="127"/>
        <v>31.686954305015615</v>
      </c>
      <c r="O96" s="5" t="str">
        <f t="shared" si="127"/>
        <v>-</v>
      </c>
      <c r="P96" s="5" t="str">
        <f t="shared" si="127"/>
        <v>-</v>
      </c>
      <c r="Q96" s="184"/>
    </row>
    <row r="97" spans="1:17" s="192" customFormat="1" ht="13.5" hidden="1" outlineLevel="3" x14ac:dyDescent="0.25">
      <c r="A97" s="191"/>
      <c r="B97" s="187" t="s">
        <v>661</v>
      </c>
      <c r="C97" s="60">
        <f t="shared" si="136"/>
        <v>779.1</v>
      </c>
      <c r="D97" s="11">
        <v>779.1</v>
      </c>
      <c r="E97" s="11">
        <v>0</v>
      </c>
      <c r="F97" s="11">
        <v>0</v>
      </c>
      <c r="G97" s="11">
        <v>0</v>
      </c>
      <c r="H97" s="60">
        <f t="shared" si="138"/>
        <v>180.2</v>
      </c>
      <c r="I97" s="11">
        <v>180.2</v>
      </c>
      <c r="J97" s="11">
        <v>0</v>
      </c>
      <c r="K97" s="11">
        <v>0</v>
      </c>
      <c r="L97" s="11">
        <v>0</v>
      </c>
      <c r="M97" s="11">
        <f t="shared" si="127"/>
        <v>23.129251700680271</v>
      </c>
      <c r="N97" s="11">
        <f t="shared" si="127"/>
        <v>23.129251700680271</v>
      </c>
      <c r="O97" s="11" t="str">
        <f t="shared" si="127"/>
        <v>-</v>
      </c>
      <c r="P97" s="11" t="str">
        <f t="shared" si="127"/>
        <v>-</v>
      </c>
      <c r="Q97" s="39" t="s">
        <v>666</v>
      </c>
    </row>
    <row r="98" spans="1:17" s="192" customFormat="1" ht="48" hidden="1" customHeight="1" outlineLevel="3" x14ac:dyDescent="0.25">
      <c r="A98" s="191"/>
      <c r="B98" s="187" t="s">
        <v>662</v>
      </c>
      <c r="C98" s="60">
        <f t="shared" si="136"/>
        <v>350</v>
      </c>
      <c r="D98" s="11">
        <v>350</v>
      </c>
      <c r="E98" s="11">
        <v>0</v>
      </c>
      <c r="F98" s="11">
        <v>0</v>
      </c>
      <c r="G98" s="11">
        <v>0</v>
      </c>
      <c r="H98" s="60">
        <f t="shared" si="138"/>
        <v>250</v>
      </c>
      <c r="I98" s="11">
        <v>250</v>
      </c>
      <c r="J98" s="11">
        <v>0</v>
      </c>
      <c r="K98" s="11">
        <v>0</v>
      </c>
      <c r="L98" s="11">
        <v>0</v>
      </c>
      <c r="M98" s="11">
        <f t="shared" si="127"/>
        <v>71.428571428571431</v>
      </c>
      <c r="N98" s="11">
        <f t="shared" si="127"/>
        <v>71.428571428571431</v>
      </c>
      <c r="O98" s="11" t="str">
        <f t="shared" si="127"/>
        <v>-</v>
      </c>
      <c r="P98" s="11" t="str">
        <f t="shared" si="127"/>
        <v>-</v>
      </c>
      <c r="Q98" s="39" t="s">
        <v>772</v>
      </c>
    </row>
    <row r="99" spans="1:17" s="192" customFormat="1" ht="40.5" hidden="1" outlineLevel="3" x14ac:dyDescent="0.25">
      <c r="A99" s="191"/>
      <c r="B99" s="187" t="s">
        <v>758</v>
      </c>
      <c r="C99" s="60">
        <f t="shared" ref="C99" si="148">SUM(D99:G99)</f>
        <v>440</v>
      </c>
      <c r="D99" s="11">
        <v>440</v>
      </c>
      <c r="E99" s="11">
        <v>0</v>
      </c>
      <c r="F99" s="11">
        <v>0</v>
      </c>
      <c r="G99" s="11">
        <v>0</v>
      </c>
      <c r="H99" s="60">
        <f t="shared" ref="H99" si="149">SUM(I99:L99)</f>
        <v>67</v>
      </c>
      <c r="I99" s="11">
        <v>67</v>
      </c>
      <c r="J99" s="11">
        <v>0</v>
      </c>
      <c r="K99" s="11">
        <v>0</v>
      </c>
      <c r="L99" s="11">
        <v>0</v>
      </c>
      <c r="M99" s="11">
        <f t="shared" ref="M99" si="150">IFERROR(H99/C99*100,"-")</f>
        <v>15.227272727272728</v>
      </c>
      <c r="N99" s="11">
        <f t="shared" ref="N99" si="151">IFERROR(I99/D99*100,"-")</f>
        <v>15.227272727272728</v>
      </c>
      <c r="O99" s="11" t="str">
        <f t="shared" ref="O99" si="152">IFERROR(J99/E99*100,"-")</f>
        <v>-</v>
      </c>
      <c r="P99" s="11" t="str">
        <f t="shared" ref="P99" si="153">IFERROR(K99/F99*100,"-")</f>
        <v>-</v>
      </c>
      <c r="Q99" s="39"/>
    </row>
    <row r="100" spans="1:17" s="185" customFormat="1" ht="36.75" hidden="1" customHeight="1" outlineLevel="2" x14ac:dyDescent="0.25">
      <c r="A100" s="190"/>
      <c r="B100" s="182" t="s">
        <v>50</v>
      </c>
      <c r="C100" s="61">
        <f t="shared" si="136"/>
        <v>175.5</v>
      </c>
      <c r="D100" s="5">
        <v>175.5</v>
      </c>
      <c r="E100" s="5">
        <v>0</v>
      </c>
      <c r="F100" s="5">
        <v>0</v>
      </c>
      <c r="G100" s="5">
        <v>0</v>
      </c>
      <c r="H100" s="61">
        <f t="shared" si="138"/>
        <v>29.2</v>
      </c>
      <c r="I100" s="5">
        <v>29.2</v>
      </c>
      <c r="J100" s="5">
        <v>0</v>
      </c>
      <c r="K100" s="5">
        <v>0</v>
      </c>
      <c r="L100" s="5">
        <v>0</v>
      </c>
      <c r="M100" s="5">
        <f t="shared" si="127"/>
        <v>16.638176638176638</v>
      </c>
      <c r="N100" s="5">
        <f t="shared" si="127"/>
        <v>16.638176638176638</v>
      </c>
      <c r="O100" s="5" t="str">
        <f t="shared" si="127"/>
        <v>-</v>
      </c>
      <c r="P100" s="5" t="str">
        <f t="shared" si="127"/>
        <v>-</v>
      </c>
      <c r="Q100" s="184" t="s">
        <v>666</v>
      </c>
    </row>
    <row r="101" spans="1:17" s="185" customFormat="1" ht="101.25" hidden="1" customHeight="1" outlineLevel="2" x14ac:dyDescent="0.25">
      <c r="A101" s="190"/>
      <c r="B101" s="182" t="s">
        <v>663</v>
      </c>
      <c r="C101" s="61">
        <f t="shared" si="136"/>
        <v>867.3</v>
      </c>
      <c r="D101" s="5">
        <v>867.3</v>
      </c>
      <c r="E101" s="5">
        <v>0</v>
      </c>
      <c r="F101" s="5">
        <v>0</v>
      </c>
      <c r="G101" s="5">
        <v>0</v>
      </c>
      <c r="H101" s="61">
        <f t="shared" si="138"/>
        <v>154.30000000000001</v>
      </c>
      <c r="I101" s="5">
        <v>154.30000000000001</v>
      </c>
      <c r="J101" s="5">
        <v>0</v>
      </c>
      <c r="K101" s="5">
        <v>0</v>
      </c>
      <c r="L101" s="5">
        <v>0</v>
      </c>
      <c r="M101" s="5">
        <f t="shared" si="127"/>
        <v>17.790845151619973</v>
      </c>
      <c r="N101" s="5">
        <f t="shared" si="127"/>
        <v>17.790845151619973</v>
      </c>
      <c r="O101" s="5" t="str">
        <f t="shared" si="127"/>
        <v>-</v>
      </c>
      <c r="P101" s="5" t="str">
        <f t="shared" si="127"/>
        <v>-</v>
      </c>
      <c r="Q101" s="184" t="s">
        <v>666</v>
      </c>
    </row>
    <row r="102" spans="1:17" s="185" customFormat="1" ht="20.25" hidden="1" customHeight="1" outlineLevel="2" x14ac:dyDescent="0.25">
      <c r="A102" s="190"/>
      <c r="B102" s="182" t="s">
        <v>664</v>
      </c>
      <c r="C102" s="61">
        <f t="shared" si="136"/>
        <v>310</v>
      </c>
      <c r="D102" s="5">
        <v>310</v>
      </c>
      <c r="E102" s="5">
        <v>0</v>
      </c>
      <c r="F102" s="5">
        <v>0</v>
      </c>
      <c r="G102" s="5">
        <v>0</v>
      </c>
      <c r="H102" s="61">
        <f t="shared" si="138"/>
        <v>0</v>
      </c>
      <c r="I102" s="5">
        <v>0</v>
      </c>
      <c r="J102" s="5">
        <v>0</v>
      </c>
      <c r="K102" s="5">
        <v>0</v>
      </c>
      <c r="L102" s="5">
        <v>0</v>
      </c>
      <c r="M102" s="5">
        <f t="shared" si="127"/>
        <v>0</v>
      </c>
      <c r="N102" s="5">
        <f t="shared" si="127"/>
        <v>0</v>
      </c>
      <c r="O102" s="5" t="str">
        <f t="shared" si="127"/>
        <v>-</v>
      </c>
      <c r="P102" s="5" t="str">
        <f t="shared" si="127"/>
        <v>-</v>
      </c>
      <c r="Q102" s="184"/>
    </row>
    <row r="103" spans="1:17" s="185" customFormat="1" ht="44.25" hidden="1" customHeight="1" outlineLevel="2" x14ac:dyDescent="0.25">
      <c r="A103" s="190"/>
      <c r="B103" s="182" t="s">
        <v>665</v>
      </c>
      <c r="C103" s="61">
        <f t="shared" si="136"/>
        <v>450</v>
      </c>
      <c r="D103" s="5">
        <v>450</v>
      </c>
      <c r="E103" s="5">
        <v>0</v>
      </c>
      <c r="F103" s="5">
        <v>0</v>
      </c>
      <c r="G103" s="5">
        <v>0</v>
      </c>
      <c r="H103" s="61">
        <f t="shared" si="138"/>
        <v>69.099999999999994</v>
      </c>
      <c r="I103" s="5">
        <v>69.099999999999994</v>
      </c>
      <c r="J103" s="5">
        <v>0</v>
      </c>
      <c r="K103" s="5">
        <v>0</v>
      </c>
      <c r="L103" s="5">
        <v>0</v>
      </c>
      <c r="M103" s="5">
        <f t="shared" ref="M103" si="154">IFERROR(H103/C103*100,"-")</f>
        <v>15.355555555555556</v>
      </c>
      <c r="N103" s="5">
        <f t="shared" ref="N103" si="155">IFERROR(I103/D103*100,"-")</f>
        <v>15.355555555555556</v>
      </c>
      <c r="O103" s="5" t="str">
        <f t="shared" ref="O103" si="156">IFERROR(J103/E103*100,"-")</f>
        <v>-</v>
      </c>
      <c r="P103" s="5" t="str">
        <f t="shared" ref="P103" si="157">IFERROR(K103/F103*100,"-")</f>
        <v>-</v>
      </c>
      <c r="Q103" s="184" t="s">
        <v>666</v>
      </c>
    </row>
    <row r="104" spans="1:17" s="180" customFormat="1" ht="40.5" hidden="1" outlineLevel="1" collapsed="1" x14ac:dyDescent="0.25">
      <c r="A104" s="54">
        <v>15</v>
      </c>
      <c r="B104" s="1" t="s">
        <v>91</v>
      </c>
      <c r="C104" s="59">
        <f t="shared" ref="C104:C114" si="158">SUM(D104:G104)</f>
        <v>45</v>
      </c>
      <c r="D104" s="59">
        <f>D105</f>
        <v>45</v>
      </c>
      <c r="E104" s="59">
        <f>E105</f>
        <v>0</v>
      </c>
      <c r="F104" s="59">
        <f>F105</f>
        <v>0</v>
      </c>
      <c r="G104" s="59">
        <f>G105</f>
        <v>0</v>
      </c>
      <c r="H104" s="59">
        <f>SUM(I104:L104)</f>
        <v>0</v>
      </c>
      <c r="I104" s="59">
        <f>I105</f>
        <v>0</v>
      </c>
      <c r="J104" s="59">
        <f>J105</f>
        <v>0</v>
      </c>
      <c r="K104" s="59">
        <f>K105</f>
        <v>0</v>
      </c>
      <c r="L104" s="59">
        <f>L105</f>
        <v>0</v>
      </c>
      <c r="M104" s="2">
        <f t="shared" si="127"/>
        <v>0</v>
      </c>
      <c r="N104" s="2">
        <f t="shared" si="127"/>
        <v>0</v>
      </c>
      <c r="O104" s="2" t="str">
        <f t="shared" si="127"/>
        <v>-</v>
      </c>
      <c r="P104" s="2" t="str">
        <f t="shared" si="127"/>
        <v>-</v>
      </c>
      <c r="Q104" s="179"/>
    </row>
    <row r="105" spans="1:17" s="185" customFormat="1" ht="27" hidden="1" outlineLevel="3" collapsed="1" x14ac:dyDescent="0.25">
      <c r="A105" s="190"/>
      <c r="B105" s="182" t="s">
        <v>667</v>
      </c>
      <c r="C105" s="61">
        <f t="shared" si="158"/>
        <v>45</v>
      </c>
      <c r="D105" s="5">
        <f>D106+D107</f>
        <v>45</v>
      </c>
      <c r="E105" s="5">
        <f>E106+E107</f>
        <v>0</v>
      </c>
      <c r="F105" s="5">
        <f>F106+F107</f>
        <v>0</v>
      </c>
      <c r="G105" s="5">
        <f>G106+G107</f>
        <v>0</v>
      </c>
      <c r="H105" s="61">
        <f>SUM(I105:L105)</f>
        <v>0</v>
      </c>
      <c r="I105" s="5">
        <f>I106+I107</f>
        <v>0</v>
      </c>
      <c r="J105" s="5">
        <f>J106+J107</f>
        <v>0</v>
      </c>
      <c r="K105" s="5">
        <f>K106+K107</f>
        <v>0</v>
      </c>
      <c r="L105" s="5">
        <f>L106+L107</f>
        <v>0</v>
      </c>
      <c r="M105" s="5">
        <f t="shared" si="127"/>
        <v>0</v>
      </c>
      <c r="N105" s="5">
        <f t="shared" si="127"/>
        <v>0</v>
      </c>
      <c r="O105" s="5" t="str">
        <f t="shared" si="127"/>
        <v>-</v>
      </c>
      <c r="P105" s="5" t="str">
        <f t="shared" si="127"/>
        <v>-</v>
      </c>
      <c r="Q105" s="184"/>
    </row>
    <row r="106" spans="1:17" s="192" customFormat="1" ht="40.5" hidden="1" outlineLevel="5" x14ac:dyDescent="0.25">
      <c r="A106" s="15"/>
      <c r="B106" s="187" t="s">
        <v>80</v>
      </c>
      <c r="C106" s="60">
        <f t="shared" si="158"/>
        <v>24.3</v>
      </c>
      <c r="D106" s="11">
        <v>24.3</v>
      </c>
      <c r="E106" s="60">
        <v>0</v>
      </c>
      <c r="F106" s="60">
        <v>0</v>
      </c>
      <c r="G106" s="60">
        <v>0</v>
      </c>
      <c r="H106" s="60">
        <f>SUM(I106:L106)</f>
        <v>0</v>
      </c>
      <c r="I106" s="60">
        <v>0</v>
      </c>
      <c r="J106" s="60">
        <v>0</v>
      </c>
      <c r="K106" s="60">
        <v>0</v>
      </c>
      <c r="L106" s="60">
        <v>0</v>
      </c>
      <c r="M106" s="11">
        <f t="shared" si="127"/>
        <v>0</v>
      </c>
      <c r="N106" s="11">
        <f t="shared" si="127"/>
        <v>0</v>
      </c>
      <c r="O106" s="11" t="str">
        <f t="shared" si="127"/>
        <v>-</v>
      </c>
      <c r="P106" s="11" t="str">
        <f t="shared" si="127"/>
        <v>-</v>
      </c>
      <c r="Q106" s="39"/>
    </row>
    <row r="107" spans="1:17" s="192" customFormat="1" ht="13.5" hidden="1" outlineLevel="5" x14ac:dyDescent="0.25">
      <c r="A107" s="193"/>
      <c r="B107" s="187" t="s">
        <v>92</v>
      </c>
      <c r="C107" s="60">
        <f t="shared" si="158"/>
        <v>20.7</v>
      </c>
      <c r="D107" s="11">
        <v>20.7</v>
      </c>
      <c r="E107" s="60">
        <v>0</v>
      </c>
      <c r="F107" s="60">
        <v>0</v>
      </c>
      <c r="G107" s="60">
        <v>0</v>
      </c>
      <c r="H107" s="60">
        <f>SUM(I107:L107)</f>
        <v>0</v>
      </c>
      <c r="I107" s="60">
        <v>0</v>
      </c>
      <c r="J107" s="60">
        <v>0</v>
      </c>
      <c r="K107" s="60">
        <v>0</v>
      </c>
      <c r="L107" s="60">
        <v>0</v>
      </c>
      <c r="M107" s="11">
        <f t="shared" si="127"/>
        <v>0</v>
      </c>
      <c r="N107" s="11">
        <f t="shared" si="127"/>
        <v>0</v>
      </c>
      <c r="O107" s="11" t="str">
        <f t="shared" si="127"/>
        <v>-</v>
      </c>
      <c r="P107" s="11" t="str">
        <f t="shared" si="127"/>
        <v>-</v>
      </c>
      <c r="Q107" s="39"/>
    </row>
    <row r="108" spans="1:17" s="192" customFormat="1" ht="27.75" customHeight="1" collapsed="1" x14ac:dyDescent="0.25">
      <c r="A108" s="193"/>
      <c r="B108" s="194" t="s">
        <v>93</v>
      </c>
      <c r="C108" s="195">
        <f t="shared" si="158"/>
        <v>8185</v>
      </c>
      <c r="D108" s="195">
        <f>D109+D114+D128</f>
        <v>8185</v>
      </c>
      <c r="E108" s="195">
        <f>E109+E114+E128</f>
        <v>0</v>
      </c>
      <c r="F108" s="195">
        <f>F109+F114+F128</f>
        <v>0</v>
      </c>
      <c r="G108" s="195">
        <f>G109+G114+G128</f>
        <v>0</v>
      </c>
      <c r="H108" s="195">
        <f t="shared" ref="H108:H118" si="159">SUM(I108:L108)</f>
        <v>252.20000000000002</v>
      </c>
      <c r="I108" s="195">
        <f>I109+I114+I128</f>
        <v>252.20000000000002</v>
      </c>
      <c r="J108" s="195">
        <f>J109+J114+J128</f>
        <v>0</v>
      </c>
      <c r="K108" s="195">
        <f>K109+K114+K128</f>
        <v>0</v>
      </c>
      <c r="L108" s="195">
        <f>L109+L114+L128</f>
        <v>0</v>
      </c>
      <c r="M108" s="14">
        <f t="shared" si="127"/>
        <v>3.0812461820403181</v>
      </c>
      <c r="N108" s="14">
        <f t="shared" si="127"/>
        <v>3.0812461820403181</v>
      </c>
      <c r="O108" s="14" t="str">
        <f t="shared" si="127"/>
        <v>-</v>
      </c>
      <c r="P108" s="14" t="str">
        <f t="shared" si="127"/>
        <v>-</v>
      </c>
      <c r="Q108" s="33"/>
    </row>
    <row r="109" spans="1:17" s="180" customFormat="1" ht="87" hidden="1" customHeight="1" outlineLevel="1" collapsed="1" x14ac:dyDescent="0.25">
      <c r="A109" s="54">
        <v>16</v>
      </c>
      <c r="B109" s="301" t="s">
        <v>94</v>
      </c>
      <c r="C109" s="59">
        <f t="shared" si="158"/>
        <v>60</v>
      </c>
      <c r="D109" s="59">
        <f>SUM(D110:D111)</f>
        <v>60</v>
      </c>
      <c r="E109" s="59">
        <f>SUM(E110:E111)</f>
        <v>0</v>
      </c>
      <c r="F109" s="59">
        <f>SUM(F110:F111)</f>
        <v>0</v>
      </c>
      <c r="G109" s="59">
        <f>SUM(G110:G111)</f>
        <v>0</v>
      </c>
      <c r="H109" s="59">
        <f t="shared" si="159"/>
        <v>0</v>
      </c>
      <c r="I109" s="59">
        <f>SUM(I110:I111)</f>
        <v>0</v>
      </c>
      <c r="J109" s="59">
        <f>SUM(J110:J111)</f>
        <v>0</v>
      </c>
      <c r="K109" s="59">
        <f>SUM(K110:K111)</f>
        <v>0</v>
      </c>
      <c r="L109" s="59">
        <f>SUM(L110:L111)</f>
        <v>0</v>
      </c>
      <c r="M109" s="13">
        <f t="shared" si="127"/>
        <v>0</v>
      </c>
      <c r="N109" s="13">
        <f t="shared" si="127"/>
        <v>0</v>
      </c>
      <c r="O109" s="13" t="str">
        <f t="shared" si="127"/>
        <v>-</v>
      </c>
      <c r="P109" s="13" t="str">
        <f t="shared" si="127"/>
        <v>-</v>
      </c>
      <c r="Q109" s="179"/>
    </row>
    <row r="110" spans="1:17" s="185" customFormat="1" ht="38.25" hidden="1" outlineLevel="3" x14ac:dyDescent="0.2">
      <c r="A110" s="302"/>
      <c r="B110" s="190" t="s">
        <v>651</v>
      </c>
      <c r="C110" s="61">
        <f t="shared" si="158"/>
        <v>20</v>
      </c>
      <c r="D110" s="5">
        <v>20</v>
      </c>
      <c r="E110" s="5">
        <v>0</v>
      </c>
      <c r="F110" s="5">
        <v>0</v>
      </c>
      <c r="G110" s="5">
        <v>0</v>
      </c>
      <c r="H110" s="61">
        <f t="shared" si="159"/>
        <v>0</v>
      </c>
      <c r="I110" s="5">
        <v>0</v>
      </c>
      <c r="J110" s="5">
        <v>0</v>
      </c>
      <c r="K110" s="5">
        <v>0</v>
      </c>
      <c r="L110" s="5">
        <v>0</v>
      </c>
      <c r="M110" s="5">
        <f t="shared" si="127"/>
        <v>0</v>
      </c>
      <c r="N110" s="5">
        <f t="shared" si="127"/>
        <v>0</v>
      </c>
      <c r="O110" s="5" t="str">
        <f t="shared" si="127"/>
        <v>-</v>
      </c>
      <c r="P110" s="5" t="str">
        <f t="shared" si="127"/>
        <v>-</v>
      </c>
      <c r="Q110" s="184" t="s">
        <v>829</v>
      </c>
    </row>
    <row r="111" spans="1:17" s="185" customFormat="1" ht="25.5" hidden="1" outlineLevel="3" collapsed="1" x14ac:dyDescent="0.2">
      <c r="A111" s="303"/>
      <c r="B111" s="190" t="s">
        <v>652</v>
      </c>
      <c r="C111" s="61">
        <f t="shared" si="158"/>
        <v>40</v>
      </c>
      <c r="D111" s="5">
        <f>SUM(D112:D113)</f>
        <v>40</v>
      </c>
      <c r="E111" s="5">
        <f t="shared" ref="E111:F111" si="160">SUM(E112:E113)</f>
        <v>0</v>
      </c>
      <c r="F111" s="5">
        <f t="shared" si="160"/>
        <v>0</v>
      </c>
      <c r="G111" s="5">
        <v>0</v>
      </c>
      <c r="H111" s="61">
        <f t="shared" si="159"/>
        <v>0</v>
      </c>
      <c r="I111" s="5">
        <f>SUM(I112:I113)</f>
        <v>0</v>
      </c>
      <c r="J111" s="5">
        <v>0</v>
      </c>
      <c r="K111" s="5">
        <v>0</v>
      </c>
      <c r="L111" s="5">
        <v>0</v>
      </c>
      <c r="M111" s="5">
        <f t="shared" ref="M111" si="161">IFERROR(H111/C111*100,"-")</f>
        <v>0</v>
      </c>
      <c r="N111" s="5">
        <f t="shared" ref="N111" si="162">IFERROR(I111/D111*100,"-")</f>
        <v>0</v>
      </c>
      <c r="O111" s="5" t="str">
        <f t="shared" ref="O111" si="163">IFERROR(J111/E111*100,"-")</f>
        <v>-</v>
      </c>
      <c r="P111" s="5" t="str">
        <f t="shared" ref="P111" si="164">IFERROR(K111/F111*100,"-")</f>
        <v>-</v>
      </c>
      <c r="Q111" s="184"/>
    </row>
    <row r="112" spans="1:17" s="189" customFormat="1" ht="40.5" hidden="1" outlineLevel="4" x14ac:dyDescent="0.25">
      <c r="A112" s="186"/>
      <c r="B112" s="187" t="s">
        <v>827</v>
      </c>
      <c r="C112" s="188">
        <f t="shared" ref="C112:C113" si="165">SUM(D112:G112)</f>
        <v>5</v>
      </c>
      <c r="D112" s="6">
        <v>5</v>
      </c>
      <c r="E112" s="6">
        <v>0</v>
      </c>
      <c r="F112" s="6">
        <v>0</v>
      </c>
      <c r="G112" s="6">
        <v>0</v>
      </c>
      <c r="H112" s="188">
        <f t="shared" ref="H112:H113" si="166">SUM(I112:L112)</f>
        <v>0</v>
      </c>
      <c r="I112" s="6">
        <v>0</v>
      </c>
      <c r="J112" s="6">
        <v>0</v>
      </c>
      <c r="K112" s="6">
        <v>0</v>
      </c>
      <c r="L112" s="6">
        <v>0</v>
      </c>
      <c r="M112" s="11">
        <f t="shared" ref="M112:M113" si="167">IFERROR(H112/C112*100,"-")</f>
        <v>0</v>
      </c>
      <c r="N112" s="11">
        <f t="shared" ref="N112:N113" si="168">IFERROR(I112/D112*100,"-")</f>
        <v>0</v>
      </c>
      <c r="O112" s="11" t="str">
        <f t="shared" ref="O112:O113" si="169">IFERROR(J112/E112*100,"-")</f>
        <v>-</v>
      </c>
      <c r="P112" s="11" t="str">
        <f t="shared" ref="P112:P113" si="170">IFERROR(K112/F112*100,"-")</f>
        <v>-</v>
      </c>
      <c r="Q112" s="39" t="s">
        <v>830</v>
      </c>
    </row>
    <row r="113" spans="1:17" s="189" customFormat="1" ht="54" hidden="1" outlineLevel="4" x14ac:dyDescent="0.25">
      <c r="A113" s="186"/>
      <c r="B113" s="187" t="s">
        <v>828</v>
      </c>
      <c r="C113" s="188">
        <f t="shared" si="165"/>
        <v>35</v>
      </c>
      <c r="D113" s="6">
        <v>35</v>
      </c>
      <c r="E113" s="6">
        <v>0</v>
      </c>
      <c r="F113" s="6">
        <v>0</v>
      </c>
      <c r="G113" s="6">
        <v>0</v>
      </c>
      <c r="H113" s="188">
        <f t="shared" si="166"/>
        <v>0</v>
      </c>
      <c r="I113" s="6">
        <v>0</v>
      </c>
      <c r="J113" s="6">
        <v>0</v>
      </c>
      <c r="K113" s="6">
        <v>0</v>
      </c>
      <c r="L113" s="6">
        <v>0</v>
      </c>
      <c r="M113" s="11">
        <f t="shared" si="167"/>
        <v>0</v>
      </c>
      <c r="N113" s="11">
        <f t="shared" si="168"/>
        <v>0</v>
      </c>
      <c r="O113" s="11" t="str">
        <f t="shared" si="169"/>
        <v>-</v>
      </c>
      <c r="P113" s="11" t="str">
        <f t="shared" si="170"/>
        <v>-</v>
      </c>
      <c r="Q113" s="39" t="s">
        <v>830</v>
      </c>
    </row>
    <row r="114" spans="1:17" s="180" customFormat="1" ht="72" hidden="1" customHeight="1" outlineLevel="1" collapsed="1" x14ac:dyDescent="0.25">
      <c r="A114" s="54">
        <v>17</v>
      </c>
      <c r="B114" s="301" t="s">
        <v>95</v>
      </c>
      <c r="C114" s="59">
        <f t="shared" si="158"/>
        <v>8074</v>
      </c>
      <c r="D114" s="59">
        <f>D115+D117+D123+D125+D127</f>
        <v>8074</v>
      </c>
      <c r="E114" s="59">
        <f t="shared" ref="E114:F114" si="171">E115+E117+E123+E125+E127</f>
        <v>0</v>
      </c>
      <c r="F114" s="59">
        <f t="shared" si="171"/>
        <v>0</v>
      </c>
      <c r="G114" s="59">
        <f>SUM(G115:G117)</f>
        <v>0</v>
      </c>
      <c r="H114" s="59">
        <f>SUM(I114:L114)</f>
        <v>252.20000000000002</v>
      </c>
      <c r="I114" s="59">
        <f>I115+I117+I123+I125+I127</f>
        <v>252.20000000000002</v>
      </c>
      <c r="J114" s="59">
        <f t="shared" ref="J114:K114" si="172">J115+J117+J123+J125+J127</f>
        <v>0</v>
      </c>
      <c r="K114" s="59">
        <f t="shared" si="172"/>
        <v>0</v>
      </c>
      <c r="L114" s="59">
        <f>SUM(L115:L117)</f>
        <v>0</v>
      </c>
      <c r="M114" s="13">
        <f t="shared" si="127"/>
        <v>3.123606638593015</v>
      </c>
      <c r="N114" s="13">
        <f t="shared" si="127"/>
        <v>3.123606638593015</v>
      </c>
      <c r="O114" s="13" t="str">
        <f t="shared" si="127"/>
        <v>-</v>
      </c>
      <c r="P114" s="13" t="str">
        <f t="shared" si="127"/>
        <v>-</v>
      </c>
      <c r="Q114" s="179"/>
    </row>
    <row r="115" spans="1:17" s="185" customFormat="1" ht="38.25" hidden="1" outlineLevel="3" collapsed="1" x14ac:dyDescent="0.25">
      <c r="A115" s="271"/>
      <c r="B115" s="184" t="s">
        <v>831</v>
      </c>
      <c r="C115" s="61">
        <f t="shared" ref="C115:C124" si="173">SUM(D115:G115)</f>
        <v>50</v>
      </c>
      <c r="D115" s="5">
        <f>D116</f>
        <v>50</v>
      </c>
      <c r="E115" s="5">
        <f t="shared" ref="E115:F115" si="174">E116</f>
        <v>0</v>
      </c>
      <c r="F115" s="5">
        <f t="shared" si="174"/>
        <v>0</v>
      </c>
      <c r="G115" s="5">
        <v>0</v>
      </c>
      <c r="H115" s="61">
        <f t="shared" si="159"/>
        <v>0</v>
      </c>
      <c r="I115" s="5">
        <f>I116</f>
        <v>0</v>
      </c>
      <c r="J115" s="5">
        <f t="shared" ref="J115:K115" si="175">J116</f>
        <v>0</v>
      </c>
      <c r="K115" s="5">
        <f t="shared" si="175"/>
        <v>0</v>
      </c>
      <c r="L115" s="5">
        <v>0</v>
      </c>
      <c r="M115" s="5">
        <f t="shared" si="127"/>
        <v>0</v>
      </c>
      <c r="N115" s="5">
        <f t="shared" si="127"/>
        <v>0</v>
      </c>
      <c r="O115" s="5" t="str">
        <f t="shared" si="127"/>
        <v>-</v>
      </c>
      <c r="P115" s="5" t="str">
        <f t="shared" si="127"/>
        <v>-</v>
      </c>
      <c r="Q115" s="351" t="s">
        <v>833</v>
      </c>
    </row>
    <row r="116" spans="1:17" s="192" customFormat="1" ht="38.25" hidden="1" outlineLevel="4" x14ac:dyDescent="0.25">
      <c r="A116" s="193"/>
      <c r="B116" s="304" t="s">
        <v>832</v>
      </c>
      <c r="C116" s="188">
        <f t="shared" ref="C116" si="176">SUM(D116:G116)</f>
        <v>50</v>
      </c>
      <c r="D116" s="11">
        <v>50</v>
      </c>
      <c r="E116" s="11">
        <v>0</v>
      </c>
      <c r="F116" s="11">
        <v>0</v>
      </c>
      <c r="G116" s="11">
        <v>0</v>
      </c>
      <c r="H116" s="188">
        <f t="shared" ref="H116" si="177">SUM(I116:L116)</f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f t="shared" ref="M116" si="178">IFERROR(H116/C116*100,"-")</f>
        <v>0</v>
      </c>
      <c r="N116" s="11">
        <f t="shared" ref="N116" si="179">IFERROR(I116/D116*100,"-")</f>
        <v>0</v>
      </c>
      <c r="O116" s="11" t="str">
        <f t="shared" ref="O116" si="180">IFERROR(J116/E116*100,"-")</f>
        <v>-</v>
      </c>
      <c r="P116" s="11" t="str">
        <f t="shared" ref="P116" si="181">IFERROR(K116/F116*100,"-")</f>
        <v>-</v>
      </c>
      <c r="Q116" s="352"/>
    </row>
    <row r="117" spans="1:17" s="185" customFormat="1" ht="23.25" hidden="1" customHeight="1" outlineLevel="3" collapsed="1" x14ac:dyDescent="0.25">
      <c r="A117" s="271"/>
      <c r="B117" s="184" t="s">
        <v>660</v>
      </c>
      <c r="C117" s="61">
        <f t="shared" si="173"/>
        <v>6339</v>
      </c>
      <c r="D117" s="5">
        <f>SUM(D118:D122)</f>
        <v>6339</v>
      </c>
      <c r="E117" s="5">
        <f t="shared" ref="E117:F117" si="182">SUM(E118:E122)</f>
        <v>0</v>
      </c>
      <c r="F117" s="5">
        <f t="shared" si="182"/>
        <v>0</v>
      </c>
      <c r="G117" s="5">
        <f>SUM(G118:G122)</f>
        <v>0</v>
      </c>
      <c r="H117" s="61">
        <f t="shared" si="159"/>
        <v>223.3</v>
      </c>
      <c r="I117" s="5">
        <f>SUM(I118:I122)</f>
        <v>223.3</v>
      </c>
      <c r="J117" s="5">
        <f t="shared" ref="J117:K117" si="183">SUM(J118:J122)</f>
        <v>0</v>
      </c>
      <c r="K117" s="5">
        <f t="shared" si="183"/>
        <v>0</v>
      </c>
      <c r="L117" s="5">
        <f>SUM(L118:L122)</f>
        <v>0</v>
      </c>
      <c r="M117" s="201">
        <f t="shared" ref="M117:P146" si="184">IFERROR(H117/C117*100,"-")</f>
        <v>3.5226376400063106</v>
      </c>
      <c r="N117" s="201">
        <f t="shared" si="184"/>
        <v>3.5226376400063106</v>
      </c>
      <c r="O117" s="201" t="str">
        <f t="shared" si="184"/>
        <v>-</v>
      </c>
      <c r="P117" s="201" t="str">
        <f t="shared" si="184"/>
        <v>-</v>
      </c>
      <c r="Q117" s="184"/>
    </row>
    <row r="118" spans="1:17" s="192" customFormat="1" ht="38.25" hidden="1" outlineLevel="4" x14ac:dyDescent="0.25">
      <c r="A118" s="193"/>
      <c r="B118" s="304" t="s">
        <v>661</v>
      </c>
      <c r="C118" s="188">
        <f t="shared" si="173"/>
        <v>701</v>
      </c>
      <c r="D118" s="11">
        <v>701</v>
      </c>
      <c r="E118" s="11">
        <v>0</v>
      </c>
      <c r="F118" s="11">
        <v>0</v>
      </c>
      <c r="G118" s="11">
        <v>0</v>
      </c>
      <c r="H118" s="188">
        <f t="shared" si="159"/>
        <v>173.8</v>
      </c>
      <c r="I118" s="11">
        <v>173.8</v>
      </c>
      <c r="J118" s="11">
        <v>0</v>
      </c>
      <c r="K118" s="11">
        <v>0</v>
      </c>
      <c r="L118" s="11">
        <v>0</v>
      </c>
      <c r="M118" s="11">
        <f t="shared" si="184"/>
        <v>24.793152639087022</v>
      </c>
      <c r="N118" s="11">
        <f t="shared" si="184"/>
        <v>24.793152639087022</v>
      </c>
      <c r="O118" s="11" t="str">
        <f t="shared" si="184"/>
        <v>-</v>
      </c>
      <c r="P118" s="11" t="str">
        <f t="shared" si="184"/>
        <v>-</v>
      </c>
      <c r="Q118" s="39" t="s">
        <v>835</v>
      </c>
    </row>
    <row r="119" spans="1:17" s="192" customFormat="1" ht="25.5" hidden="1" outlineLevel="4" x14ac:dyDescent="0.25">
      <c r="A119" s="193"/>
      <c r="B119" s="304" t="s">
        <v>684</v>
      </c>
      <c r="C119" s="188">
        <f t="shared" si="173"/>
        <v>53</v>
      </c>
      <c r="D119" s="11">
        <v>53</v>
      </c>
      <c r="E119" s="11">
        <v>0</v>
      </c>
      <c r="F119" s="11">
        <v>0</v>
      </c>
      <c r="G119" s="11">
        <v>0</v>
      </c>
      <c r="H119" s="188">
        <f t="shared" ref="H119:H124" si="185">SUM(I119:L119)</f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f t="shared" si="184"/>
        <v>0</v>
      </c>
      <c r="N119" s="11">
        <f t="shared" si="184"/>
        <v>0</v>
      </c>
      <c r="O119" s="11" t="str">
        <f t="shared" si="184"/>
        <v>-</v>
      </c>
      <c r="P119" s="11" t="str">
        <f t="shared" si="184"/>
        <v>-</v>
      </c>
      <c r="Q119" s="39" t="s">
        <v>836</v>
      </c>
    </row>
    <row r="120" spans="1:17" s="192" customFormat="1" ht="18" hidden="1" customHeight="1" outlineLevel="4" x14ac:dyDescent="0.25">
      <c r="A120" s="193"/>
      <c r="B120" s="304" t="s">
        <v>662</v>
      </c>
      <c r="C120" s="188">
        <f t="shared" si="173"/>
        <v>4900</v>
      </c>
      <c r="D120" s="11">
        <v>4900</v>
      </c>
      <c r="E120" s="11">
        <v>0</v>
      </c>
      <c r="F120" s="11">
        <v>0</v>
      </c>
      <c r="G120" s="11">
        <v>0</v>
      </c>
      <c r="H120" s="188">
        <f t="shared" si="185"/>
        <v>49.5</v>
      </c>
      <c r="I120" s="11">
        <v>49.5</v>
      </c>
      <c r="J120" s="11">
        <v>0</v>
      </c>
      <c r="K120" s="11">
        <v>0</v>
      </c>
      <c r="L120" s="11">
        <v>0</v>
      </c>
      <c r="M120" s="11">
        <f t="shared" si="184"/>
        <v>1.010204081632653</v>
      </c>
      <c r="N120" s="11">
        <f t="shared" si="184"/>
        <v>1.010204081632653</v>
      </c>
      <c r="O120" s="14" t="str">
        <f t="shared" si="184"/>
        <v>-</v>
      </c>
      <c r="P120" s="14" t="str">
        <f t="shared" si="184"/>
        <v>-</v>
      </c>
      <c r="Q120" s="39"/>
    </row>
    <row r="121" spans="1:17" s="192" customFormat="1" ht="25.5" hidden="1" outlineLevel="4" x14ac:dyDescent="0.25">
      <c r="A121" s="193"/>
      <c r="B121" s="306" t="s">
        <v>834</v>
      </c>
      <c r="C121" s="188">
        <f t="shared" si="173"/>
        <v>150</v>
      </c>
      <c r="D121" s="11">
        <v>150</v>
      </c>
      <c r="E121" s="11">
        <v>0</v>
      </c>
      <c r="F121" s="11">
        <v>0</v>
      </c>
      <c r="G121" s="11">
        <v>0</v>
      </c>
      <c r="H121" s="188">
        <f t="shared" si="185"/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f t="shared" si="184"/>
        <v>0</v>
      </c>
      <c r="N121" s="11">
        <f t="shared" si="184"/>
        <v>0</v>
      </c>
      <c r="O121" s="11" t="str">
        <f t="shared" si="184"/>
        <v>-</v>
      </c>
      <c r="P121" s="11" t="str">
        <f t="shared" si="184"/>
        <v>-</v>
      </c>
      <c r="Q121" s="39" t="s">
        <v>837</v>
      </c>
    </row>
    <row r="122" spans="1:17" s="192" customFormat="1" ht="38.25" hidden="1" outlineLevel="4" x14ac:dyDescent="0.25">
      <c r="A122" s="193"/>
      <c r="B122" s="305" t="s">
        <v>758</v>
      </c>
      <c r="C122" s="188">
        <f t="shared" si="173"/>
        <v>535</v>
      </c>
      <c r="D122" s="11">
        <v>535</v>
      </c>
      <c r="E122" s="11">
        <v>0</v>
      </c>
      <c r="F122" s="11">
        <v>0</v>
      </c>
      <c r="G122" s="11">
        <v>0</v>
      </c>
      <c r="H122" s="188">
        <f t="shared" si="185"/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f t="shared" si="184"/>
        <v>0</v>
      </c>
      <c r="N122" s="11">
        <f t="shared" si="184"/>
        <v>0</v>
      </c>
      <c r="O122" s="11" t="str">
        <f t="shared" si="184"/>
        <v>-</v>
      </c>
      <c r="P122" s="11" t="str">
        <f t="shared" si="184"/>
        <v>-</v>
      </c>
      <c r="Q122" s="39"/>
    </row>
    <row r="123" spans="1:17" s="185" customFormat="1" ht="25.5" hidden="1" outlineLevel="3" collapsed="1" x14ac:dyDescent="0.25">
      <c r="A123" s="271"/>
      <c r="B123" s="184" t="s">
        <v>50</v>
      </c>
      <c r="C123" s="61">
        <f>SUM(D123:F123)</f>
        <v>452</v>
      </c>
      <c r="D123" s="5">
        <f>D124</f>
        <v>452</v>
      </c>
      <c r="E123" s="5">
        <f t="shared" ref="E123:F123" si="186">E124</f>
        <v>0</v>
      </c>
      <c r="F123" s="5">
        <f t="shared" si="186"/>
        <v>0</v>
      </c>
      <c r="G123" s="5" t="e">
        <f>SUM(G124:G130)</f>
        <v>#REF!</v>
      </c>
      <c r="H123" s="61">
        <f>SUM(I123:K123)</f>
        <v>28.9</v>
      </c>
      <c r="I123" s="5">
        <f>I124</f>
        <v>28.9</v>
      </c>
      <c r="J123" s="5">
        <f t="shared" ref="J123:K123" si="187">J124</f>
        <v>0</v>
      </c>
      <c r="K123" s="5">
        <f t="shared" si="187"/>
        <v>0</v>
      </c>
      <c r="L123" s="5" t="e">
        <f>SUM(L124:L130)</f>
        <v>#REF!</v>
      </c>
      <c r="M123" s="201">
        <f t="shared" ref="M123" si="188">IFERROR(H123/C123*100,"-")</f>
        <v>6.3938053097345122</v>
      </c>
      <c r="N123" s="201">
        <f t="shared" ref="N123" si="189">IFERROR(I123/D123*100,"-")</f>
        <v>6.3938053097345122</v>
      </c>
      <c r="O123" s="201" t="str">
        <f t="shared" ref="O123" si="190">IFERROR(J123/E123*100,"-")</f>
        <v>-</v>
      </c>
      <c r="P123" s="201" t="str">
        <f t="shared" ref="P123" si="191">IFERROR(K123/F123*100,"-")</f>
        <v>-</v>
      </c>
      <c r="Q123" s="184"/>
    </row>
    <row r="124" spans="1:17" s="192" customFormat="1" ht="38.25" hidden="1" outlineLevel="4" x14ac:dyDescent="0.25">
      <c r="A124" s="193"/>
      <c r="B124" s="305" t="s">
        <v>118</v>
      </c>
      <c r="C124" s="188">
        <f t="shared" si="173"/>
        <v>452</v>
      </c>
      <c r="D124" s="11">
        <v>452</v>
      </c>
      <c r="E124" s="11"/>
      <c r="F124" s="11"/>
      <c r="G124" s="11"/>
      <c r="H124" s="188">
        <f t="shared" si="185"/>
        <v>28.9</v>
      </c>
      <c r="I124" s="11">
        <v>28.9</v>
      </c>
      <c r="J124" s="11"/>
      <c r="K124" s="11"/>
      <c r="L124" s="11"/>
      <c r="M124" s="11">
        <f t="shared" ref="M124:M125" si="192">IFERROR(H124/C124*100,"-")</f>
        <v>6.3938053097345122</v>
      </c>
      <c r="N124" s="11">
        <f t="shared" ref="N124:N125" si="193">IFERROR(I124/D124*100,"-")</f>
        <v>6.3938053097345122</v>
      </c>
      <c r="O124" s="11" t="str">
        <f t="shared" ref="O124:O125" si="194">IFERROR(J124/E124*100,"-")</f>
        <v>-</v>
      </c>
      <c r="P124" s="11" t="str">
        <f t="shared" ref="P124:P125" si="195">IFERROR(K124/F124*100,"-")</f>
        <v>-</v>
      </c>
      <c r="Q124" s="39"/>
    </row>
    <row r="125" spans="1:17" s="185" customFormat="1" ht="89.25" hidden="1" outlineLevel="3" collapsed="1" x14ac:dyDescent="0.25">
      <c r="A125" s="271"/>
      <c r="B125" s="184" t="s">
        <v>663</v>
      </c>
      <c r="C125" s="61">
        <f>SUM(D125:F125)</f>
        <v>918</v>
      </c>
      <c r="D125" s="5">
        <f>D126</f>
        <v>918</v>
      </c>
      <c r="E125" s="5">
        <f t="shared" ref="E125:F125" si="196">E126</f>
        <v>0</v>
      </c>
      <c r="F125" s="5">
        <f t="shared" si="196"/>
        <v>0</v>
      </c>
      <c r="G125" s="5" t="e">
        <f>SUM(G126:G132)</f>
        <v>#REF!</v>
      </c>
      <c r="H125" s="61">
        <f>SUM(I125:K125)</f>
        <v>0</v>
      </c>
      <c r="I125" s="5">
        <f>I126</f>
        <v>0</v>
      </c>
      <c r="J125" s="5">
        <f t="shared" ref="J125:K125" si="197">J126</f>
        <v>0</v>
      </c>
      <c r="K125" s="5">
        <f t="shared" si="197"/>
        <v>0</v>
      </c>
      <c r="L125" s="5" t="e">
        <f>SUM(L126:L132)</f>
        <v>#REF!</v>
      </c>
      <c r="M125" s="201">
        <f t="shared" si="192"/>
        <v>0</v>
      </c>
      <c r="N125" s="201">
        <f t="shared" si="193"/>
        <v>0</v>
      </c>
      <c r="O125" s="201" t="str">
        <f t="shared" si="194"/>
        <v>-</v>
      </c>
      <c r="P125" s="201" t="str">
        <f t="shared" si="195"/>
        <v>-</v>
      </c>
      <c r="Q125" s="184" t="s">
        <v>837</v>
      </c>
    </row>
    <row r="126" spans="1:17" s="192" customFormat="1" ht="17.25" hidden="1" customHeight="1" outlineLevel="4" x14ac:dyDescent="0.25">
      <c r="A126" s="193"/>
      <c r="B126" s="306" t="s">
        <v>838</v>
      </c>
      <c r="C126" s="188">
        <f>SUM(D126:G126)</f>
        <v>918</v>
      </c>
      <c r="D126" s="11">
        <v>918</v>
      </c>
      <c r="E126" s="11">
        <v>0</v>
      </c>
      <c r="F126" s="11">
        <v>0</v>
      </c>
      <c r="G126" s="11">
        <v>0</v>
      </c>
      <c r="H126" s="188">
        <f>SUM(I126:L126)</f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f t="shared" ref="M126:M127" si="198">IFERROR(H126/C126*100,"-")</f>
        <v>0</v>
      </c>
      <c r="N126" s="11">
        <f t="shared" ref="N126:N127" si="199">IFERROR(I126/D126*100,"-")</f>
        <v>0</v>
      </c>
      <c r="O126" s="11" t="str">
        <f t="shared" ref="O126:O127" si="200">IFERROR(J126/E126*100,"-")</f>
        <v>-</v>
      </c>
      <c r="P126" s="11" t="str">
        <f t="shared" ref="P126:P127" si="201">IFERROR(K126/F126*100,"-")</f>
        <v>-</v>
      </c>
      <c r="Q126" s="39"/>
    </row>
    <row r="127" spans="1:17" s="185" customFormat="1" ht="31.5" hidden="1" customHeight="1" outlineLevel="3" collapsed="1" x14ac:dyDescent="0.25">
      <c r="A127" s="271"/>
      <c r="B127" s="184" t="s">
        <v>664</v>
      </c>
      <c r="C127" s="61">
        <f>SUM(D127:F127)</f>
        <v>315</v>
      </c>
      <c r="D127" s="5">
        <v>315</v>
      </c>
      <c r="E127" s="5">
        <f t="shared" ref="E127" si="202">E128</f>
        <v>0</v>
      </c>
      <c r="F127" s="5">
        <f t="shared" ref="F127" si="203">F128</f>
        <v>0</v>
      </c>
      <c r="G127" s="5" t="e">
        <f>SUM(G128:G134)</f>
        <v>#REF!</v>
      </c>
      <c r="H127" s="61">
        <f>SUM(I127:K127)</f>
        <v>0</v>
      </c>
      <c r="I127" s="5">
        <v>0</v>
      </c>
      <c r="J127" s="5">
        <f t="shared" ref="J127" si="204">J128</f>
        <v>0</v>
      </c>
      <c r="K127" s="5">
        <f t="shared" ref="K127" si="205">K128</f>
        <v>0</v>
      </c>
      <c r="L127" s="5" t="e">
        <f>SUM(L128:L134)</f>
        <v>#REF!</v>
      </c>
      <c r="M127" s="201">
        <f t="shared" si="198"/>
        <v>0</v>
      </c>
      <c r="N127" s="201">
        <f t="shared" si="199"/>
        <v>0</v>
      </c>
      <c r="O127" s="201" t="str">
        <f t="shared" si="200"/>
        <v>-</v>
      </c>
      <c r="P127" s="201" t="str">
        <f t="shared" si="201"/>
        <v>-</v>
      </c>
      <c r="Q127" s="184" t="s">
        <v>839</v>
      </c>
    </row>
    <row r="128" spans="1:17" s="180" customFormat="1" ht="25.5" hidden="1" outlineLevel="1" collapsed="1" x14ac:dyDescent="0.25">
      <c r="A128" s="54">
        <v>18</v>
      </c>
      <c r="B128" s="301" t="s">
        <v>96</v>
      </c>
      <c r="C128" s="59">
        <f t="shared" ref="C128:C135" si="206">SUM(D128:G128)</f>
        <v>51</v>
      </c>
      <c r="D128" s="59">
        <f>D129</f>
        <v>51</v>
      </c>
      <c r="E128" s="59">
        <f>E129</f>
        <v>0</v>
      </c>
      <c r="F128" s="59">
        <f>F129</f>
        <v>0</v>
      </c>
      <c r="G128" s="59">
        <f>G129</f>
        <v>0</v>
      </c>
      <c r="H128" s="59">
        <f>SUM(I128:L128)</f>
        <v>0</v>
      </c>
      <c r="I128" s="59">
        <f>I129</f>
        <v>0</v>
      </c>
      <c r="J128" s="59">
        <f>J129</f>
        <v>0</v>
      </c>
      <c r="K128" s="59">
        <f>K129</f>
        <v>0</v>
      </c>
      <c r="L128" s="59">
        <f>L129</f>
        <v>0</v>
      </c>
      <c r="M128" s="13">
        <f t="shared" si="184"/>
        <v>0</v>
      </c>
      <c r="N128" s="13">
        <f t="shared" si="184"/>
        <v>0</v>
      </c>
      <c r="O128" s="13" t="str">
        <f t="shared" si="184"/>
        <v>-</v>
      </c>
      <c r="P128" s="13" t="str">
        <f t="shared" si="184"/>
        <v>-</v>
      </c>
      <c r="Q128" s="179"/>
    </row>
    <row r="129" spans="1:17" s="185" customFormat="1" ht="25.5" hidden="1" outlineLevel="2" collapsed="1" x14ac:dyDescent="0.25">
      <c r="A129" s="309"/>
      <c r="B129" s="190" t="s">
        <v>779</v>
      </c>
      <c r="C129" s="61">
        <f t="shared" si="206"/>
        <v>51</v>
      </c>
      <c r="D129" s="310">
        <f>D130+D131</f>
        <v>51</v>
      </c>
      <c r="E129" s="310">
        <f>E130+E131</f>
        <v>0</v>
      </c>
      <c r="F129" s="310">
        <f>F130+F131</f>
        <v>0</v>
      </c>
      <c r="G129" s="310">
        <f>G130+G131</f>
        <v>0</v>
      </c>
      <c r="H129" s="61">
        <f>SUM(I129:L129)</f>
        <v>0</v>
      </c>
      <c r="I129" s="310">
        <f>I130+I131</f>
        <v>0</v>
      </c>
      <c r="J129" s="310">
        <f>J130+J131</f>
        <v>0</v>
      </c>
      <c r="K129" s="310">
        <f>K130+K131</f>
        <v>0</v>
      </c>
      <c r="L129" s="310">
        <f>L130+L131</f>
        <v>0</v>
      </c>
      <c r="M129" s="5">
        <f t="shared" si="184"/>
        <v>0</v>
      </c>
      <c r="N129" s="5">
        <f t="shared" si="184"/>
        <v>0</v>
      </c>
      <c r="O129" s="5" t="str">
        <f t="shared" si="184"/>
        <v>-</v>
      </c>
      <c r="P129" s="5" t="str">
        <f t="shared" si="184"/>
        <v>-</v>
      </c>
      <c r="Q129" s="184"/>
    </row>
    <row r="130" spans="1:17" s="192" customFormat="1" ht="42.75" hidden="1" customHeight="1" outlineLevel="3" x14ac:dyDescent="0.25">
      <c r="A130" s="307"/>
      <c r="B130" s="286" t="s">
        <v>80</v>
      </c>
      <c r="C130" s="60">
        <f t="shared" si="206"/>
        <v>25</v>
      </c>
      <c r="D130" s="308">
        <v>25</v>
      </c>
      <c r="E130" s="308">
        <v>0</v>
      </c>
      <c r="F130" s="308">
        <v>0</v>
      </c>
      <c r="G130" s="308">
        <v>0</v>
      </c>
      <c r="H130" s="60">
        <f>SUM(I130:L130)</f>
        <v>0</v>
      </c>
      <c r="I130" s="308">
        <v>0</v>
      </c>
      <c r="J130" s="308">
        <v>0</v>
      </c>
      <c r="K130" s="308">
        <v>0</v>
      </c>
      <c r="L130" s="308">
        <v>0</v>
      </c>
      <c r="M130" s="11">
        <f t="shared" si="184"/>
        <v>0</v>
      </c>
      <c r="N130" s="11">
        <f t="shared" si="184"/>
        <v>0</v>
      </c>
      <c r="O130" s="11" t="str">
        <f t="shared" si="184"/>
        <v>-</v>
      </c>
      <c r="P130" s="11" t="str">
        <f t="shared" si="184"/>
        <v>-</v>
      </c>
      <c r="Q130" s="39" t="s">
        <v>841</v>
      </c>
    </row>
    <row r="131" spans="1:17" s="192" customFormat="1" ht="38.25" hidden="1" outlineLevel="3" x14ac:dyDescent="0.25">
      <c r="A131" s="238"/>
      <c r="B131" s="286" t="s">
        <v>35</v>
      </c>
      <c r="C131" s="60">
        <f t="shared" si="206"/>
        <v>26</v>
      </c>
      <c r="D131" s="308">
        <v>26</v>
      </c>
      <c r="E131" s="308">
        <v>0</v>
      </c>
      <c r="F131" s="308">
        <v>0</v>
      </c>
      <c r="G131" s="308">
        <v>0</v>
      </c>
      <c r="H131" s="60">
        <f>SUM(I131:L131)</f>
        <v>0</v>
      </c>
      <c r="I131" s="308">
        <v>0</v>
      </c>
      <c r="J131" s="308">
        <v>0</v>
      </c>
      <c r="K131" s="308">
        <v>0</v>
      </c>
      <c r="L131" s="308">
        <v>0</v>
      </c>
      <c r="M131" s="11">
        <f t="shared" si="184"/>
        <v>0</v>
      </c>
      <c r="N131" s="11">
        <f t="shared" si="184"/>
        <v>0</v>
      </c>
      <c r="O131" s="11" t="str">
        <f t="shared" si="184"/>
        <v>-</v>
      </c>
      <c r="P131" s="11" t="str">
        <f t="shared" si="184"/>
        <v>-</v>
      </c>
      <c r="Q131" s="286" t="s">
        <v>840</v>
      </c>
    </row>
    <row r="132" spans="1:17" s="192" customFormat="1" ht="27" customHeight="1" collapsed="1" x14ac:dyDescent="0.25">
      <c r="A132" s="238"/>
      <c r="B132" s="194" t="s">
        <v>97</v>
      </c>
      <c r="C132" s="195">
        <f>SUM(D132:F132)</f>
        <v>94381.4</v>
      </c>
      <c r="D132" s="195">
        <f t="shared" ref="D132:L132" si="207">D133+D141</f>
        <v>21076.7</v>
      </c>
      <c r="E132" s="195">
        <f t="shared" si="207"/>
        <v>73304.7</v>
      </c>
      <c r="F132" s="195">
        <f t="shared" si="207"/>
        <v>0</v>
      </c>
      <c r="G132" s="195" t="e">
        <f t="shared" si="207"/>
        <v>#REF!</v>
      </c>
      <c r="H132" s="195">
        <f t="shared" si="207"/>
        <v>2576.1999999999998</v>
      </c>
      <c r="I132" s="195">
        <f t="shared" si="207"/>
        <v>2576.1999999999998</v>
      </c>
      <c r="J132" s="195">
        <f t="shared" si="207"/>
        <v>0</v>
      </c>
      <c r="K132" s="195">
        <f t="shared" si="207"/>
        <v>0</v>
      </c>
      <c r="L132" s="195" t="e">
        <f t="shared" si="207"/>
        <v>#REF!</v>
      </c>
      <c r="M132" s="14">
        <f t="shared" si="184"/>
        <v>2.7295632402147034</v>
      </c>
      <c r="N132" s="14">
        <f t="shared" si="184"/>
        <v>12.222976082593572</v>
      </c>
      <c r="O132" s="14">
        <f t="shared" si="184"/>
        <v>0</v>
      </c>
      <c r="P132" s="14" t="str">
        <f t="shared" si="184"/>
        <v>-</v>
      </c>
      <c r="Q132" s="33"/>
    </row>
    <row r="133" spans="1:17" s="4" customFormat="1" ht="60" hidden="1" customHeight="1" outlineLevel="1" collapsed="1" x14ac:dyDescent="0.25">
      <c r="A133" s="12">
        <v>19</v>
      </c>
      <c r="B133" s="1" t="s">
        <v>110</v>
      </c>
      <c r="C133" s="59">
        <f t="shared" si="206"/>
        <v>7475.2</v>
      </c>
      <c r="D133" s="59">
        <f>D134+D136</f>
        <v>7475.2</v>
      </c>
      <c r="E133" s="59">
        <f>E134</f>
        <v>0</v>
      </c>
      <c r="F133" s="59">
        <f>F134</f>
        <v>0</v>
      </c>
      <c r="G133" s="59">
        <f>G134</f>
        <v>0</v>
      </c>
      <c r="H133" s="59">
        <f>SUM(I133:L133)</f>
        <v>2437</v>
      </c>
      <c r="I133" s="59">
        <f>I134+I136</f>
        <v>2437</v>
      </c>
      <c r="J133" s="59">
        <f>J134+J136</f>
        <v>0</v>
      </c>
      <c r="K133" s="59">
        <f>K134+K136</f>
        <v>0</v>
      </c>
      <c r="L133" s="59">
        <f>L134+L136</f>
        <v>0</v>
      </c>
      <c r="M133" s="93">
        <f t="shared" si="184"/>
        <v>32.601134417808218</v>
      </c>
      <c r="N133" s="93">
        <f t="shared" si="184"/>
        <v>32.601134417808218</v>
      </c>
      <c r="O133" s="93" t="str">
        <f t="shared" si="184"/>
        <v>-</v>
      </c>
      <c r="P133" s="93" t="str">
        <f t="shared" si="184"/>
        <v>-</v>
      </c>
      <c r="Q133" s="94"/>
    </row>
    <row r="134" spans="1:17" s="225" customFormat="1" ht="139.5" hidden="1" customHeight="1" outlineLevel="2" x14ac:dyDescent="0.25">
      <c r="A134" s="222"/>
      <c r="B134" s="223" t="s">
        <v>111</v>
      </c>
      <c r="C134" s="224">
        <f t="shared" si="206"/>
        <v>7392.3</v>
      </c>
      <c r="D134" s="10">
        <f>D135</f>
        <v>7392.3</v>
      </c>
      <c r="E134" s="7">
        <f>SUM(E135:E140)</f>
        <v>0</v>
      </c>
      <c r="F134" s="7">
        <f>SUM(F135:F140)</f>
        <v>0</v>
      </c>
      <c r="G134" s="7">
        <f>SUM(G135:G140)</f>
        <v>0</v>
      </c>
      <c r="H134" s="224">
        <f t="shared" ref="H134:H143" si="208">SUM(I134:L134)</f>
        <v>2417</v>
      </c>
      <c r="I134" s="10">
        <f>I135</f>
        <v>2417</v>
      </c>
      <c r="J134" s="10">
        <f>SUM(J135:J140)</f>
        <v>0</v>
      </c>
      <c r="K134" s="10">
        <f>SUM(K135:K140)</f>
        <v>0</v>
      </c>
      <c r="L134" s="10">
        <f>SUM(L135:L140)</f>
        <v>0</v>
      </c>
      <c r="M134" s="79">
        <f t="shared" si="184"/>
        <v>32.696183866996734</v>
      </c>
      <c r="N134" s="79">
        <f t="shared" si="184"/>
        <v>32.696183866996734</v>
      </c>
      <c r="O134" s="79" t="str">
        <f t="shared" si="184"/>
        <v>-</v>
      </c>
      <c r="P134" s="79" t="str">
        <f t="shared" si="184"/>
        <v>-</v>
      </c>
      <c r="Q134" s="26"/>
    </row>
    <row r="135" spans="1:17" s="9" customFormat="1" ht="120" hidden="1" customHeight="1" outlineLevel="3" x14ac:dyDescent="0.25">
      <c r="A135" s="226"/>
      <c r="B135" s="226" t="s">
        <v>702</v>
      </c>
      <c r="C135" s="227">
        <f t="shared" si="206"/>
        <v>7392.3</v>
      </c>
      <c r="D135" s="227">
        <v>7392.3</v>
      </c>
      <c r="E135" s="227">
        <v>0</v>
      </c>
      <c r="F135" s="227">
        <v>0</v>
      </c>
      <c r="G135" s="227">
        <v>0</v>
      </c>
      <c r="H135" s="228">
        <f t="shared" si="208"/>
        <v>2417</v>
      </c>
      <c r="I135" s="227">
        <v>2417</v>
      </c>
      <c r="J135" s="227">
        <v>0</v>
      </c>
      <c r="K135" s="227">
        <v>0</v>
      </c>
      <c r="L135" s="227">
        <v>0</v>
      </c>
      <c r="M135" s="229">
        <f t="shared" ref="M135" si="209">IFERROR(H135/C135*100,"-")</f>
        <v>32.696183866996734</v>
      </c>
      <c r="N135" s="229">
        <f t="shared" ref="N135" si="210">IFERROR(I135/D135*100,"-")</f>
        <v>32.696183866996734</v>
      </c>
      <c r="O135" s="229" t="str">
        <f t="shared" ref="O135" si="211">IFERROR(J135/E135*100,"-")</f>
        <v>-</v>
      </c>
      <c r="P135" s="229" t="str">
        <f t="shared" ref="P135" si="212">IFERROR(K135/F135*100,"-")</f>
        <v>-</v>
      </c>
      <c r="Q135" s="76"/>
    </row>
    <row r="136" spans="1:17" s="9" customFormat="1" ht="47.25" hidden="1" outlineLevel="2" collapsed="1" x14ac:dyDescent="0.25">
      <c r="A136" s="15"/>
      <c r="B136" s="234" t="s">
        <v>112</v>
      </c>
      <c r="C136" s="60">
        <f>C137</f>
        <v>82.9</v>
      </c>
      <c r="D136" s="60">
        <f>D137</f>
        <v>82.9</v>
      </c>
      <c r="E136" s="60">
        <f t="shared" ref="E136:G136" si="213">E137</f>
        <v>0</v>
      </c>
      <c r="F136" s="60">
        <f t="shared" si="213"/>
        <v>0</v>
      </c>
      <c r="G136" s="60">
        <f t="shared" si="213"/>
        <v>0</v>
      </c>
      <c r="H136" s="60">
        <f t="shared" si="208"/>
        <v>20</v>
      </c>
      <c r="I136" s="60">
        <f>I137</f>
        <v>20</v>
      </c>
      <c r="J136" s="60">
        <f>J137</f>
        <v>0</v>
      </c>
      <c r="K136" s="60">
        <f>K137</f>
        <v>0</v>
      </c>
      <c r="L136" s="60">
        <f>L137</f>
        <v>0</v>
      </c>
      <c r="M136" s="231">
        <f t="shared" si="184"/>
        <v>24.125452352231601</v>
      </c>
      <c r="N136" s="231">
        <f t="shared" si="184"/>
        <v>24.125452352231601</v>
      </c>
      <c r="O136" s="231" t="str">
        <f t="shared" si="184"/>
        <v>-</v>
      </c>
      <c r="P136" s="231" t="str">
        <f t="shared" si="184"/>
        <v>-</v>
      </c>
      <c r="Q136" s="67"/>
    </row>
    <row r="137" spans="1:17" s="9" customFormat="1" ht="33" hidden="1" customHeight="1" outlineLevel="3" x14ac:dyDescent="0.25">
      <c r="A137" s="235"/>
      <c r="B137" s="235" t="s">
        <v>667</v>
      </c>
      <c r="C137" s="236">
        <f t="shared" ref="C137:C145" si="214">SUM(D137:G137)</f>
        <v>82.9</v>
      </c>
      <c r="D137" s="236">
        <f>SUM(D138:D140)</f>
        <v>82.9</v>
      </c>
      <c r="E137" s="236">
        <f>SUM(E138:E140)</f>
        <v>0</v>
      </c>
      <c r="F137" s="236">
        <f>SUM(F138:F140)</f>
        <v>0</v>
      </c>
      <c r="G137" s="236">
        <f>SUM(G138:G140)</f>
        <v>0</v>
      </c>
      <c r="H137" s="237">
        <f>SUM(I137:L137)</f>
        <v>20</v>
      </c>
      <c r="I137" s="236">
        <f>SUM(I138:I140)</f>
        <v>20</v>
      </c>
      <c r="J137" s="236">
        <f>SUM(J138:J140)</f>
        <v>0</v>
      </c>
      <c r="K137" s="236">
        <f>SUM(K138:K140)</f>
        <v>0</v>
      </c>
      <c r="L137" s="236">
        <f>SUM(L138:L140)</f>
        <v>0</v>
      </c>
      <c r="M137" s="229">
        <f t="shared" si="184"/>
        <v>24.125452352231601</v>
      </c>
      <c r="N137" s="229">
        <f t="shared" si="184"/>
        <v>24.125452352231601</v>
      </c>
      <c r="O137" s="229" t="str">
        <f t="shared" si="184"/>
        <v>-</v>
      </c>
      <c r="P137" s="229" t="str">
        <f t="shared" si="184"/>
        <v>-</v>
      </c>
      <c r="Q137" s="76"/>
    </row>
    <row r="138" spans="1:17" s="9" customFormat="1" ht="117" hidden="1" customHeight="1" outlineLevel="4" x14ac:dyDescent="0.25">
      <c r="A138" s="15"/>
      <c r="B138" s="232" t="s">
        <v>98</v>
      </c>
      <c r="C138" s="60">
        <f t="shared" si="214"/>
        <v>67.5</v>
      </c>
      <c r="D138" s="11">
        <v>67.5</v>
      </c>
      <c r="E138" s="11">
        <v>0</v>
      </c>
      <c r="F138" s="11">
        <v>0</v>
      </c>
      <c r="G138" s="11">
        <v>0</v>
      </c>
      <c r="H138" s="233">
        <f t="shared" si="208"/>
        <v>20</v>
      </c>
      <c r="I138" s="6">
        <v>20</v>
      </c>
      <c r="J138" s="11">
        <v>0</v>
      </c>
      <c r="K138" s="11">
        <v>0</v>
      </c>
      <c r="L138" s="11">
        <v>0</v>
      </c>
      <c r="M138" s="231">
        <f t="shared" si="184"/>
        <v>29.629629629629626</v>
      </c>
      <c r="N138" s="231">
        <f t="shared" si="184"/>
        <v>29.629629629629626</v>
      </c>
      <c r="O138" s="231" t="str">
        <f t="shared" si="184"/>
        <v>-</v>
      </c>
      <c r="P138" s="231" t="str">
        <f t="shared" si="184"/>
        <v>-</v>
      </c>
      <c r="Q138" s="67" t="s">
        <v>705</v>
      </c>
    </row>
    <row r="139" spans="1:17" s="9" customFormat="1" ht="54.75" hidden="1" customHeight="1" outlineLevel="4" x14ac:dyDescent="0.25">
      <c r="A139" s="15"/>
      <c r="B139" s="232" t="s">
        <v>99</v>
      </c>
      <c r="C139" s="60">
        <f t="shared" si="214"/>
        <v>6</v>
      </c>
      <c r="D139" s="11">
        <v>6</v>
      </c>
      <c r="E139" s="11">
        <v>0</v>
      </c>
      <c r="F139" s="11">
        <v>0</v>
      </c>
      <c r="G139" s="11">
        <v>0</v>
      </c>
      <c r="H139" s="230">
        <f t="shared" si="208"/>
        <v>0</v>
      </c>
      <c r="I139" s="6">
        <v>0</v>
      </c>
      <c r="J139" s="11">
        <v>0</v>
      </c>
      <c r="K139" s="11">
        <v>0</v>
      </c>
      <c r="L139" s="11">
        <v>0</v>
      </c>
      <c r="M139" s="231">
        <f t="shared" si="184"/>
        <v>0</v>
      </c>
      <c r="N139" s="231">
        <f t="shared" si="184"/>
        <v>0</v>
      </c>
      <c r="O139" s="231" t="str">
        <f t="shared" si="184"/>
        <v>-</v>
      </c>
      <c r="P139" s="231" t="str">
        <f t="shared" si="184"/>
        <v>-</v>
      </c>
      <c r="Q139" s="67" t="s">
        <v>703</v>
      </c>
    </row>
    <row r="140" spans="1:17" s="9" customFormat="1" ht="69.75" hidden="1" customHeight="1" outlineLevel="4" x14ac:dyDescent="0.25">
      <c r="A140" s="15"/>
      <c r="B140" s="77" t="s">
        <v>100</v>
      </c>
      <c r="C140" s="60">
        <f t="shared" si="214"/>
        <v>9.4</v>
      </c>
      <c r="D140" s="11">
        <v>9.4</v>
      </c>
      <c r="E140" s="11">
        <v>0</v>
      </c>
      <c r="F140" s="11">
        <v>0</v>
      </c>
      <c r="G140" s="11">
        <v>0</v>
      </c>
      <c r="H140" s="230">
        <f t="shared" si="208"/>
        <v>0</v>
      </c>
      <c r="I140" s="11">
        <v>0</v>
      </c>
      <c r="J140" s="11">
        <v>0</v>
      </c>
      <c r="K140" s="11">
        <v>0</v>
      </c>
      <c r="L140" s="11">
        <v>0</v>
      </c>
      <c r="M140" s="231">
        <f t="shared" si="184"/>
        <v>0</v>
      </c>
      <c r="N140" s="231">
        <f t="shared" si="184"/>
        <v>0</v>
      </c>
      <c r="O140" s="231" t="str">
        <f t="shared" si="184"/>
        <v>-</v>
      </c>
      <c r="P140" s="231" t="str">
        <f t="shared" si="184"/>
        <v>-</v>
      </c>
      <c r="Q140" s="67" t="s">
        <v>704</v>
      </c>
    </row>
    <row r="141" spans="1:17" s="4" customFormat="1" ht="60.75" hidden="1" customHeight="1" outlineLevel="1" collapsed="1" x14ac:dyDescent="0.25">
      <c r="A141" s="12">
        <v>20</v>
      </c>
      <c r="B141" s="1" t="s">
        <v>113</v>
      </c>
      <c r="C141" s="59">
        <f>SUM(D141:F141)</f>
        <v>86906.2</v>
      </c>
      <c r="D141" s="59">
        <f>D142+D146</f>
        <v>13601.5</v>
      </c>
      <c r="E141" s="59">
        <f>E142+E146</f>
        <v>73304.7</v>
      </c>
      <c r="F141" s="59">
        <f>F142</f>
        <v>0</v>
      </c>
      <c r="G141" s="59" t="e">
        <f>G142</f>
        <v>#REF!</v>
      </c>
      <c r="H141" s="59">
        <f>SUM(I141:K141)</f>
        <v>139.19999999999999</v>
      </c>
      <c r="I141" s="59">
        <f>I142+I146</f>
        <v>139.19999999999999</v>
      </c>
      <c r="J141" s="59">
        <f>J142+J146</f>
        <v>0</v>
      </c>
      <c r="K141" s="59">
        <f>K142+K146</f>
        <v>0</v>
      </c>
      <c r="L141" s="59" t="e">
        <f>L142+L146</f>
        <v>#REF!</v>
      </c>
      <c r="M141" s="93">
        <f t="shared" si="184"/>
        <v>0.16017269193682385</v>
      </c>
      <c r="N141" s="93">
        <f t="shared" si="184"/>
        <v>1.0234165349409992</v>
      </c>
      <c r="O141" s="93">
        <f t="shared" si="184"/>
        <v>0</v>
      </c>
      <c r="P141" s="93" t="str">
        <f t="shared" si="184"/>
        <v>-</v>
      </c>
      <c r="Q141" s="94"/>
    </row>
    <row r="142" spans="1:17" s="86" customFormat="1" ht="72.75" hidden="1" customHeight="1" outlineLevel="2" collapsed="1" x14ac:dyDescent="0.25">
      <c r="A142" s="81"/>
      <c r="B142" s="82" t="s">
        <v>114</v>
      </c>
      <c r="C142" s="83">
        <f>SUM(D142:F142)</f>
        <v>9743.5</v>
      </c>
      <c r="D142" s="83">
        <f>D143</f>
        <v>9743.5</v>
      </c>
      <c r="E142" s="83">
        <f>E143</f>
        <v>0</v>
      </c>
      <c r="F142" s="83">
        <f>F143+F146</f>
        <v>0</v>
      </c>
      <c r="G142" s="83" t="e">
        <f>G143+G146</f>
        <v>#REF!</v>
      </c>
      <c r="H142" s="83">
        <f t="shared" si="208"/>
        <v>139.19999999999999</v>
      </c>
      <c r="I142" s="83">
        <f>I143</f>
        <v>139.19999999999999</v>
      </c>
      <c r="J142" s="83">
        <f>J143</f>
        <v>0</v>
      </c>
      <c r="K142" s="83">
        <f>K143</f>
        <v>0</v>
      </c>
      <c r="L142" s="83">
        <f>L143</f>
        <v>0</v>
      </c>
      <c r="M142" s="84">
        <f t="shared" si="184"/>
        <v>1.4286447375173192</v>
      </c>
      <c r="N142" s="84">
        <f t="shared" si="184"/>
        <v>1.4286447375173192</v>
      </c>
      <c r="O142" s="84" t="str">
        <f t="shared" si="184"/>
        <v>-</v>
      </c>
      <c r="P142" s="84" t="str">
        <f t="shared" si="184"/>
        <v>-</v>
      </c>
      <c r="Q142" s="85"/>
    </row>
    <row r="143" spans="1:17" s="9" customFormat="1" ht="75" hidden="1" outlineLevel="3" collapsed="1" x14ac:dyDescent="0.25">
      <c r="A143" s="73"/>
      <c r="B143" s="74" t="s">
        <v>553</v>
      </c>
      <c r="C143" s="61">
        <f t="shared" si="214"/>
        <v>9743.5</v>
      </c>
      <c r="D143" s="61">
        <f>SUM(D144:D145)</f>
        <v>9743.5</v>
      </c>
      <c r="E143" s="61">
        <f>SUM(E144:E145)</f>
        <v>0</v>
      </c>
      <c r="F143" s="61">
        <f>SUM(F144:F145)</f>
        <v>0</v>
      </c>
      <c r="G143" s="61">
        <f>SUM(G144:G145)</f>
        <v>0</v>
      </c>
      <c r="H143" s="61">
        <f t="shared" si="208"/>
        <v>139.19999999999999</v>
      </c>
      <c r="I143" s="5">
        <f>SUM(I144:I145)</f>
        <v>139.19999999999999</v>
      </c>
      <c r="J143" s="5">
        <f>SUM(J144:J145)</f>
        <v>0</v>
      </c>
      <c r="K143" s="5">
        <f>SUM(K144:K145)</f>
        <v>0</v>
      </c>
      <c r="L143" s="5">
        <f>SUM(L144:L145)</f>
        <v>0</v>
      </c>
      <c r="M143" s="75">
        <f t="shared" si="184"/>
        <v>1.4286447375173192</v>
      </c>
      <c r="N143" s="75">
        <f t="shared" si="184"/>
        <v>1.4286447375173192</v>
      </c>
      <c r="O143" s="75" t="str">
        <f t="shared" si="184"/>
        <v>-</v>
      </c>
      <c r="P143" s="75" t="str">
        <f t="shared" si="184"/>
        <v>-</v>
      </c>
      <c r="Q143" s="76"/>
    </row>
    <row r="144" spans="1:17" s="9" customFormat="1" ht="30" hidden="1" outlineLevel="4" x14ac:dyDescent="0.25">
      <c r="A144" s="17"/>
      <c r="B144" s="77" t="s">
        <v>554</v>
      </c>
      <c r="C144" s="60">
        <f t="shared" si="214"/>
        <v>1232.9000000000001</v>
      </c>
      <c r="D144" s="60">
        <v>1232.9000000000001</v>
      </c>
      <c r="E144" s="60">
        <v>0</v>
      </c>
      <c r="F144" s="60">
        <v>0</v>
      </c>
      <c r="G144" s="60">
        <v>0</v>
      </c>
      <c r="H144" s="60">
        <f t="shared" ref="H144:H145" si="215">SUM(I144:L144)</f>
        <v>139.19999999999999</v>
      </c>
      <c r="I144" s="60">
        <v>139.19999999999999</v>
      </c>
      <c r="J144" s="60">
        <v>0</v>
      </c>
      <c r="K144" s="60">
        <v>0</v>
      </c>
      <c r="L144" s="60">
        <v>0</v>
      </c>
      <c r="M144" s="78">
        <f t="shared" si="184"/>
        <v>11.29045340254684</v>
      </c>
      <c r="N144" s="78">
        <f t="shared" si="184"/>
        <v>11.29045340254684</v>
      </c>
      <c r="O144" s="79" t="str">
        <f t="shared" si="184"/>
        <v>-</v>
      </c>
      <c r="P144" s="79" t="str">
        <f t="shared" si="184"/>
        <v>-</v>
      </c>
      <c r="Q144" s="67" t="s">
        <v>556</v>
      </c>
    </row>
    <row r="145" spans="1:17" s="9" customFormat="1" ht="30" hidden="1" outlineLevel="4" x14ac:dyDescent="0.25">
      <c r="A145" s="17"/>
      <c r="B145" s="77" t="s">
        <v>555</v>
      </c>
      <c r="C145" s="60">
        <f t="shared" si="214"/>
        <v>8510.6</v>
      </c>
      <c r="D145" s="60">
        <v>8510.6</v>
      </c>
      <c r="E145" s="60">
        <v>0</v>
      </c>
      <c r="F145" s="60">
        <v>0</v>
      </c>
      <c r="G145" s="60">
        <v>0</v>
      </c>
      <c r="H145" s="60">
        <f t="shared" si="215"/>
        <v>0</v>
      </c>
      <c r="I145" s="60">
        <v>0</v>
      </c>
      <c r="J145" s="60">
        <v>0</v>
      </c>
      <c r="K145" s="60">
        <v>0</v>
      </c>
      <c r="L145" s="60">
        <v>0</v>
      </c>
      <c r="M145" s="78">
        <f t="shared" si="184"/>
        <v>0</v>
      </c>
      <c r="N145" s="78">
        <f t="shared" si="184"/>
        <v>0</v>
      </c>
      <c r="O145" s="79" t="str">
        <f t="shared" si="184"/>
        <v>-</v>
      </c>
      <c r="P145" s="79" t="str">
        <f t="shared" si="184"/>
        <v>-</v>
      </c>
      <c r="Q145" s="80" t="s">
        <v>557</v>
      </c>
    </row>
    <row r="146" spans="1:17" s="19" customFormat="1" ht="57" hidden="1" outlineLevel="2" collapsed="1" x14ac:dyDescent="0.25">
      <c r="A146" s="18"/>
      <c r="B146" s="87" t="s">
        <v>115</v>
      </c>
      <c r="C146" s="88">
        <f>C147</f>
        <v>77162.7</v>
      </c>
      <c r="D146" s="88">
        <f t="shared" ref="D146:K146" si="216">D147</f>
        <v>3858</v>
      </c>
      <c r="E146" s="88">
        <f t="shared" si="216"/>
        <v>73304.7</v>
      </c>
      <c r="F146" s="88">
        <f t="shared" si="216"/>
        <v>0</v>
      </c>
      <c r="G146" s="88" t="e">
        <f t="shared" si="216"/>
        <v>#REF!</v>
      </c>
      <c r="H146" s="88">
        <f t="shared" si="216"/>
        <v>0</v>
      </c>
      <c r="I146" s="88">
        <f t="shared" si="216"/>
        <v>0</v>
      </c>
      <c r="J146" s="88">
        <f t="shared" si="216"/>
        <v>0</v>
      </c>
      <c r="K146" s="88">
        <f t="shared" si="216"/>
        <v>0</v>
      </c>
      <c r="L146" s="14" t="e">
        <f>L147+#REF!</f>
        <v>#REF!</v>
      </c>
      <c r="M146" s="78">
        <f t="shared" si="184"/>
        <v>0</v>
      </c>
      <c r="N146" s="78">
        <f t="shared" si="184"/>
        <v>0</v>
      </c>
      <c r="O146" s="79">
        <f t="shared" si="184"/>
        <v>0</v>
      </c>
      <c r="P146" s="79" t="str">
        <f t="shared" si="184"/>
        <v>-</v>
      </c>
      <c r="Q146" s="67"/>
    </row>
    <row r="147" spans="1:17" s="89" customFormat="1" ht="30" hidden="1" outlineLevel="3" x14ac:dyDescent="0.25">
      <c r="A147" s="73"/>
      <c r="B147" s="74" t="s">
        <v>558</v>
      </c>
      <c r="C147" s="61">
        <f>SUM(D147:F147)</f>
        <v>77162.7</v>
      </c>
      <c r="D147" s="61">
        <v>3858</v>
      </c>
      <c r="E147" s="61">
        <v>73304.7</v>
      </c>
      <c r="F147" s="61">
        <v>0</v>
      </c>
      <c r="G147" s="61" t="e">
        <f>#REF!</f>
        <v>#REF!</v>
      </c>
      <c r="H147" s="61">
        <f>SUM(I147:K147)</f>
        <v>0</v>
      </c>
      <c r="I147" s="5">
        <v>0</v>
      </c>
      <c r="J147" s="5">
        <v>0</v>
      </c>
      <c r="K147" s="5">
        <v>0</v>
      </c>
      <c r="L147" s="5" t="e">
        <f>#REF!</f>
        <v>#REF!</v>
      </c>
      <c r="M147" s="75">
        <f t="shared" ref="M147" si="217">IFERROR(H147/C147*100,"-")</f>
        <v>0</v>
      </c>
      <c r="N147" s="75">
        <f t="shared" ref="N147" si="218">IFERROR(I147/D147*100,"-")</f>
        <v>0</v>
      </c>
      <c r="O147" s="75">
        <f t="shared" ref="O147" si="219">IFERROR(J147/E147*100,"-")</f>
        <v>0</v>
      </c>
      <c r="P147" s="75" t="str">
        <f t="shared" ref="P147" si="220">IFERROR(K147/F147*100,"-")</f>
        <v>-</v>
      </c>
      <c r="Q147" s="76" t="s">
        <v>557</v>
      </c>
    </row>
    <row r="148" spans="1:17" x14ac:dyDescent="0.25">
      <c r="A148" s="46"/>
    </row>
    <row r="149" spans="1:17" x14ac:dyDescent="0.25">
      <c r="A149" s="46"/>
    </row>
    <row r="151" spans="1:17" s="9" customFormat="1" ht="29.25" customHeight="1" x14ac:dyDescent="0.25">
      <c r="A151" s="350" t="s">
        <v>290</v>
      </c>
      <c r="B151" s="350"/>
      <c r="C151" s="350"/>
      <c r="D151" s="350"/>
      <c r="E151" s="90"/>
      <c r="F151" s="90"/>
      <c r="G151" s="90"/>
      <c r="H151" s="90"/>
      <c r="I151" s="90"/>
      <c r="J151" s="90"/>
      <c r="K151" s="90"/>
      <c r="L151" s="90"/>
      <c r="M151" s="350" t="s">
        <v>289</v>
      </c>
      <c r="N151" s="350"/>
      <c r="O151" s="90"/>
      <c r="P151" s="90"/>
      <c r="Q151" s="90"/>
    </row>
    <row r="152" spans="1:17" s="9" customFormat="1" ht="15" customHeight="1" x14ac:dyDescent="0.25">
      <c r="A152" s="91"/>
      <c r="B152" s="91"/>
      <c r="Q152" s="92"/>
    </row>
    <row r="153" spans="1:17" s="9" customFormat="1" ht="13.5" customHeight="1" x14ac:dyDescent="0.25">
      <c r="A153" s="91"/>
      <c r="B153" s="91"/>
      <c r="Q153" s="92"/>
    </row>
    <row r="154" spans="1:17" s="9" customFormat="1" hidden="1" x14ac:dyDescent="0.25">
      <c r="A154" s="8"/>
      <c r="Q154" s="92"/>
    </row>
    <row r="155" spans="1:17" s="9" customFormat="1" ht="8.25" customHeight="1" x14ac:dyDescent="0.25">
      <c r="A155" s="8"/>
      <c r="Q155" s="92"/>
    </row>
    <row r="156" spans="1:17" s="9" customFormat="1" x14ac:dyDescent="0.25">
      <c r="A156" s="16" t="s">
        <v>291</v>
      </c>
      <c r="Q156" s="92"/>
    </row>
    <row r="157" spans="1:17" s="9" customFormat="1" x14ac:dyDescent="0.25">
      <c r="A157" s="8"/>
      <c r="Q157" s="92"/>
    </row>
  </sheetData>
  <mergeCells count="19">
    <mergeCell ref="H5:H6"/>
    <mergeCell ref="I5:K5"/>
    <mergeCell ref="M5:M6"/>
    <mergeCell ref="N5:P5"/>
    <mergeCell ref="A151:D151"/>
    <mergeCell ref="M151:N151"/>
    <mergeCell ref="Q115:Q116"/>
    <mergeCell ref="A1:Q1"/>
    <mergeCell ref="A2:Q2"/>
    <mergeCell ref="A4:A6"/>
    <mergeCell ref="B4:B6"/>
    <mergeCell ref="C4:F4"/>
    <mergeCell ref="G4:G6"/>
    <mergeCell ref="H4:K4"/>
    <mergeCell ref="L4:L6"/>
    <mergeCell ref="M4:P4"/>
    <mergeCell ref="Q4:Q6"/>
    <mergeCell ref="C5:C6"/>
    <mergeCell ref="D5:F5"/>
  </mergeCells>
  <pageMargins left="0.11811023622047245" right="0.11811023622047245" top="0.59055118110236227" bottom="0.19685039370078741" header="0.31496062992125984" footer="0.31496062992125984"/>
  <pageSetup paperSize="9" scale="62" fitToHeight="14" orientation="landscape" r:id="rId1"/>
  <headerFooter differentFirst="1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140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6" sqref="A26:XFD26"/>
    </sheetView>
  </sheetViews>
  <sheetFormatPr defaultRowHeight="15" outlineLevelRow="3" x14ac:dyDescent="0.25"/>
  <cols>
    <col min="1" max="1" width="4.42578125" style="25" customWidth="1"/>
    <col min="2" max="2" width="53" style="25" customWidth="1"/>
    <col min="3" max="3" width="10.5703125" style="25" customWidth="1"/>
    <col min="4" max="4" width="11" style="25" customWidth="1"/>
    <col min="5" max="5" width="13.85546875" style="25" customWidth="1"/>
    <col min="6" max="6" width="10.7109375" style="25" customWidth="1"/>
    <col min="7" max="7" width="11.5703125" style="25" customWidth="1"/>
    <col min="8" max="8" width="23.140625" style="25" customWidth="1"/>
    <col min="9" max="16384" width="9.140625" style="25"/>
  </cols>
  <sheetData>
    <row r="1" spans="1:21" ht="18.75" x14ac:dyDescent="0.25">
      <c r="A1" s="344" t="s">
        <v>125</v>
      </c>
      <c r="B1" s="344"/>
      <c r="C1" s="344"/>
      <c r="D1" s="344"/>
      <c r="E1" s="344"/>
      <c r="F1" s="344"/>
      <c r="G1" s="344"/>
      <c r="H1" s="344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51.75" customHeight="1" x14ac:dyDescent="0.25">
      <c r="A2" s="345" t="s">
        <v>559</v>
      </c>
      <c r="B2" s="345"/>
      <c r="C2" s="345"/>
      <c r="D2" s="345"/>
      <c r="E2" s="345"/>
      <c r="F2" s="345"/>
      <c r="G2" s="345"/>
      <c r="H2" s="345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4" spans="1:21" s="21" customFormat="1" ht="18.75" customHeight="1" x14ac:dyDescent="0.25">
      <c r="A4" s="323" t="s">
        <v>0</v>
      </c>
      <c r="B4" s="323" t="s">
        <v>126</v>
      </c>
      <c r="C4" s="323" t="s">
        <v>127</v>
      </c>
      <c r="D4" s="323" t="s">
        <v>128</v>
      </c>
      <c r="E4" s="323" t="s">
        <v>129</v>
      </c>
      <c r="F4" s="346" t="s">
        <v>130</v>
      </c>
      <c r="G4" s="346" t="s">
        <v>155</v>
      </c>
      <c r="H4" s="343" t="s">
        <v>131</v>
      </c>
    </row>
    <row r="5" spans="1:21" s="21" customFormat="1" ht="67.5" customHeight="1" x14ac:dyDescent="0.25">
      <c r="A5" s="323"/>
      <c r="B5" s="323"/>
      <c r="C5" s="323"/>
      <c r="D5" s="323"/>
      <c r="E5" s="323"/>
      <c r="F5" s="347"/>
      <c r="G5" s="347"/>
      <c r="H5" s="343"/>
    </row>
    <row r="6" spans="1:21" s="21" customFormat="1" ht="17.25" customHeight="1" collapsed="1" x14ac:dyDescent="0.25">
      <c r="A6" s="353" t="s">
        <v>71</v>
      </c>
      <c r="B6" s="354"/>
      <c r="C6" s="354"/>
      <c r="D6" s="354"/>
      <c r="E6" s="354"/>
      <c r="F6" s="354"/>
      <c r="G6" s="354"/>
      <c r="H6" s="355"/>
    </row>
    <row r="7" spans="1:21" s="21" customFormat="1" ht="32.25" hidden="1" customHeight="1" outlineLevel="1" collapsed="1" x14ac:dyDescent="0.25">
      <c r="A7" s="20"/>
      <c r="B7" s="340" t="s">
        <v>72</v>
      </c>
      <c r="C7" s="341"/>
      <c r="D7" s="341"/>
      <c r="E7" s="341"/>
      <c r="F7" s="341"/>
      <c r="G7" s="341"/>
      <c r="H7" s="342"/>
    </row>
    <row r="8" spans="1:21" s="21" customFormat="1" ht="27" hidden="1" outlineLevel="2" x14ac:dyDescent="0.25">
      <c r="A8" s="20"/>
      <c r="B8" s="22" t="s">
        <v>694</v>
      </c>
      <c r="C8" s="23" t="s">
        <v>209</v>
      </c>
      <c r="D8" s="23">
        <v>30</v>
      </c>
      <c r="E8" s="23">
        <v>40</v>
      </c>
      <c r="F8" s="23">
        <v>0</v>
      </c>
      <c r="G8" s="24">
        <f>F8/E8</f>
        <v>0</v>
      </c>
      <c r="H8" s="197"/>
    </row>
    <row r="9" spans="1:21" s="21" customFormat="1" ht="40.5" hidden="1" outlineLevel="2" x14ac:dyDescent="0.25">
      <c r="A9" s="20"/>
      <c r="B9" s="22" t="s">
        <v>204</v>
      </c>
      <c r="C9" s="23" t="s">
        <v>205</v>
      </c>
      <c r="D9" s="23">
        <v>1</v>
      </c>
      <c r="E9" s="23">
        <v>0</v>
      </c>
      <c r="F9" s="23">
        <v>0</v>
      </c>
      <c r="G9" s="24" t="s">
        <v>170</v>
      </c>
      <c r="H9" s="197"/>
    </row>
    <row r="10" spans="1:21" s="21" customFormat="1" ht="54" hidden="1" outlineLevel="2" x14ac:dyDescent="0.25">
      <c r="A10" s="20"/>
      <c r="B10" s="22" t="s">
        <v>206</v>
      </c>
      <c r="C10" s="23" t="s">
        <v>122</v>
      </c>
      <c r="D10" s="23">
        <v>60</v>
      </c>
      <c r="E10" s="23">
        <v>10</v>
      </c>
      <c r="F10" s="23">
        <v>0</v>
      </c>
      <c r="G10" s="24">
        <f>F10/E10</f>
        <v>0</v>
      </c>
      <c r="H10" s="197"/>
    </row>
    <row r="11" spans="1:21" s="21" customFormat="1" ht="27" hidden="1" outlineLevel="2" x14ac:dyDescent="0.25">
      <c r="A11" s="20"/>
      <c r="B11" s="22" t="s">
        <v>246</v>
      </c>
      <c r="C11" s="165" t="s">
        <v>205</v>
      </c>
      <c r="D11" s="23">
        <v>1</v>
      </c>
      <c r="E11" s="23">
        <v>1</v>
      </c>
      <c r="F11" s="23">
        <v>0</v>
      </c>
      <c r="G11" s="24">
        <f>F11/E11</f>
        <v>0</v>
      </c>
      <c r="H11" s="197"/>
    </row>
    <row r="12" spans="1:21" s="21" customFormat="1" ht="40.5" hidden="1" outlineLevel="2" x14ac:dyDescent="0.25">
      <c r="A12" s="20"/>
      <c r="B12" s="22" t="s">
        <v>208</v>
      </c>
      <c r="C12" s="23" t="s">
        <v>695</v>
      </c>
      <c r="D12" s="23">
        <v>0</v>
      </c>
      <c r="E12" s="23">
        <v>500</v>
      </c>
      <c r="F12" s="23">
        <v>0</v>
      </c>
      <c r="G12" s="24">
        <f>F12/E12</f>
        <v>0</v>
      </c>
      <c r="H12" s="197"/>
    </row>
    <row r="13" spans="1:21" s="21" customFormat="1" ht="33.75" hidden="1" customHeight="1" outlineLevel="1" x14ac:dyDescent="0.25">
      <c r="A13" s="20"/>
      <c r="B13" s="340" t="s">
        <v>73</v>
      </c>
      <c r="C13" s="341"/>
      <c r="D13" s="341"/>
      <c r="E13" s="341"/>
      <c r="F13" s="341"/>
      <c r="G13" s="341"/>
      <c r="H13" s="342"/>
    </row>
    <row r="14" spans="1:21" s="21" customFormat="1" hidden="1" outlineLevel="2" x14ac:dyDescent="0.25">
      <c r="A14" s="20"/>
      <c r="B14" s="22" t="s">
        <v>669</v>
      </c>
      <c r="C14" s="23" t="s">
        <v>122</v>
      </c>
      <c r="D14" s="23">
        <v>1</v>
      </c>
      <c r="E14" s="23">
        <v>1</v>
      </c>
      <c r="F14" s="23">
        <v>0</v>
      </c>
      <c r="G14" s="24">
        <f>F14/E14</f>
        <v>0</v>
      </c>
      <c r="H14" s="197"/>
    </row>
    <row r="15" spans="1:21" ht="27" hidden="1" outlineLevel="2" x14ac:dyDescent="0.25">
      <c r="A15" s="161"/>
      <c r="B15" s="22" t="s">
        <v>688</v>
      </c>
      <c r="C15" s="111"/>
      <c r="D15" s="105"/>
      <c r="E15" s="105"/>
      <c r="F15" s="105"/>
      <c r="G15" s="24"/>
      <c r="H15" s="163"/>
    </row>
    <row r="16" spans="1:21" s="21" customFormat="1" hidden="1" outlineLevel="2" x14ac:dyDescent="0.25">
      <c r="A16" s="20"/>
      <c r="B16" s="22" t="s">
        <v>673</v>
      </c>
      <c r="C16" s="23" t="s">
        <v>154</v>
      </c>
      <c r="D16" s="23">
        <v>0</v>
      </c>
      <c r="E16" s="23">
        <v>1</v>
      </c>
      <c r="F16" s="23">
        <v>0</v>
      </c>
      <c r="G16" s="24">
        <f t="shared" ref="G16" si="0">F16/E16</f>
        <v>0</v>
      </c>
      <c r="H16" s="197"/>
    </row>
    <row r="17" spans="1:8" ht="27" hidden="1" outlineLevel="3" x14ac:dyDescent="0.25">
      <c r="A17" s="161"/>
      <c r="B17" s="22" t="s">
        <v>674</v>
      </c>
      <c r="C17" s="165" t="s">
        <v>209</v>
      </c>
      <c r="D17" s="23">
        <v>0</v>
      </c>
      <c r="E17" s="23">
        <v>2</v>
      </c>
      <c r="F17" s="23">
        <v>0</v>
      </c>
      <c r="G17" s="24">
        <f>F17/E17</f>
        <v>0</v>
      </c>
      <c r="H17" s="163"/>
    </row>
    <row r="18" spans="1:8" s="21" customFormat="1" ht="40.5" hidden="1" outlineLevel="3" x14ac:dyDescent="0.25">
      <c r="A18" s="20"/>
      <c r="B18" s="22" t="s">
        <v>689</v>
      </c>
      <c r="C18" s="23" t="s">
        <v>690</v>
      </c>
      <c r="D18" s="23">
        <v>200</v>
      </c>
      <c r="E18" s="23">
        <v>200</v>
      </c>
      <c r="F18" s="207">
        <v>0</v>
      </c>
      <c r="G18" s="24">
        <f>F18/E18</f>
        <v>0</v>
      </c>
      <c r="H18" s="197"/>
    </row>
    <row r="19" spans="1:8" s="21" customFormat="1" ht="27" hidden="1" outlineLevel="3" x14ac:dyDescent="0.25">
      <c r="A19" s="20"/>
      <c r="B19" s="22" t="s">
        <v>676</v>
      </c>
      <c r="C19" s="23" t="s">
        <v>677</v>
      </c>
      <c r="D19" s="23">
        <v>0</v>
      </c>
      <c r="E19" s="23">
        <v>115.3</v>
      </c>
      <c r="F19" s="207">
        <v>0</v>
      </c>
      <c r="G19" s="24">
        <f t="shared" ref="G19:G21" si="1">F19/E19</f>
        <v>0</v>
      </c>
      <c r="H19" s="197"/>
    </row>
    <row r="20" spans="1:8" s="21" customFormat="1" ht="33" hidden="1" customHeight="1" outlineLevel="3" x14ac:dyDescent="0.25">
      <c r="A20" s="20"/>
      <c r="B20" s="22" t="s">
        <v>691</v>
      </c>
      <c r="C20" s="23" t="s">
        <v>122</v>
      </c>
      <c r="D20" s="23">
        <v>0</v>
      </c>
      <c r="E20" s="23">
        <v>1.6</v>
      </c>
      <c r="F20" s="207">
        <v>0.4</v>
      </c>
      <c r="G20" s="24">
        <f t="shared" si="1"/>
        <v>0.25</v>
      </c>
      <c r="H20" s="197"/>
    </row>
    <row r="21" spans="1:8" s="21" customFormat="1" ht="27" hidden="1" outlineLevel="2" x14ac:dyDescent="0.25">
      <c r="A21" s="20"/>
      <c r="B21" s="22" t="s">
        <v>678</v>
      </c>
      <c r="C21" s="23" t="s">
        <v>122</v>
      </c>
      <c r="D21" s="23">
        <v>4</v>
      </c>
      <c r="E21" s="23">
        <v>3.7</v>
      </c>
      <c r="F21" s="207">
        <v>0</v>
      </c>
      <c r="G21" s="24">
        <f t="shared" si="1"/>
        <v>0</v>
      </c>
      <c r="H21" s="197"/>
    </row>
    <row r="22" spans="1:8" s="21" customFormat="1" hidden="1" outlineLevel="2" x14ac:dyDescent="0.25">
      <c r="A22" s="20"/>
      <c r="B22" s="22" t="s">
        <v>194</v>
      </c>
      <c r="C22" s="23" t="s">
        <v>692</v>
      </c>
      <c r="D22" s="23">
        <v>0</v>
      </c>
      <c r="E22" s="23">
        <v>2.35</v>
      </c>
      <c r="F22" s="23">
        <v>0</v>
      </c>
      <c r="G22" s="65">
        <f>F22/E22</f>
        <v>0</v>
      </c>
      <c r="H22" s="197"/>
    </row>
    <row r="23" spans="1:8" s="21" customFormat="1" ht="27.75" hidden="1" customHeight="1" outlineLevel="1" collapsed="1" x14ac:dyDescent="0.25">
      <c r="A23" s="20"/>
      <c r="B23" s="340" t="s">
        <v>178</v>
      </c>
      <c r="C23" s="341"/>
      <c r="D23" s="341"/>
      <c r="E23" s="341"/>
      <c r="F23" s="341"/>
      <c r="G23" s="341"/>
      <c r="H23" s="342"/>
    </row>
    <row r="24" spans="1:8" s="21" customFormat="1" ht="54" hidden="1" outlineLevel="2" x14ac:dyDescent="0.25">
      <c r="A24" s="20"/>
      <c r="B24" s="22" t="s">
        <v>200</v>
      </c>
      <c r="C24" s="23" t="s">
        <v>122</v>
      </c>
      <c r="D24" s="23">
        <v>100</v>
      </c>
      <c r="E24" s="23">
        <v>100</v>
      </c>
      <c r="F24" s="23">
        <v>33.299999999999997</v>
      </c>
      <c r="G24" s="65">
        <f>F24/E24</f>
        <v>0.33299999999999996</v>
      </c>
      <c r="H24" s="197"/>
    </row>
    <row r="25" spans="1:8" s="21" customFormat="1" ht="27" hidden="1" outlineLevel="2" x14ac:dyDescent="0.25">
      <c r="A25" s="20"/>
      <c r="B25" s="22" t="s">
        <v>201</v>
      </c>
      <c r="C25" s="23" t="s">
        <v>122</v>
      </c>
      <c r="D25" s="23">
        <v>100</v>
      </c>
      <c r="E25" s="23">
        <v>100</v>
      </c>
      <c r="F25" s="96">
        <v>100</v>
      </c>
      <c r="G25" s="65">
        <f>F25/E25</f>
        <v>1</v>
      </c>
      <c r="H25" s="197"/>
    </row>
    <row r="26" spans="1:8" s="21" customFormat="1" ht="17.25" customHeight="1" collapsed="1" x14ac:dyDescent="0.25">
      <c r="A26" s="353" t="s">
        <v>76</v>
      </c>
      <c r="B26" s="354"/>
      <c r="C26" s="354"/>
      <c r="D26" s="354"/>
      <c r="E26" s="354"/>
      <c r="F26" s="354"/>
      <c r="G26" s="354"/>
      <c r="H26" s="355"/>
    </row>
    <row r="27" spans="1:8" s="21" customFormat="1" ht="32.25" hidden="1" customHeight="1" outlineLevel="1" collapsed="1" x14ac:dyDescent="0.25">
      <c r="A27" s="20"/>
      <c r="B27" s="340" t="s">
        <v>77</v>
      </c>
      <c r="C27" s="341"/>
      <c r="D27" s="341"/>
      <c r="E27" s="341"/>
      <c r="F27" s="341"/>
      <c r="G27" s="341"/>
      <c r="H27" s="342"/>
    </row>
    <row r="28" spans="1:8" s="21" customFormat="1" ht="67.5" hidden="1" outlineLevel="2" x14ac:dyDescent="0.25">
      <c r="A28" s="20"/>
      <c r="B28" s="22" t="s">
        <v>767</v>
      </c>
      <c r="C28" s="23" t="s">
        <v>203</v>
      </c>
      <c r="D28" s="23">
        <v>20</v>
      </c>
      <c r="E28" s="23">
        <v>50</v>
      </c>
      <c r="F28" s="23">
        <v>0</v>
      </c>
      <c r="G28" s="24">
        <f t="shared" ref="G28:G32" si="2">F28/E28</f>
        <v>0</v>
      </c>
      <c r="H28" s="268"/>
    </row>
    <row r="29" spans="1:8" s="21" customFormat="1" ht="40.5" hidden="1" outlineLevel="2" x14ac:dyDescent="0.25">
      <c r="A29" s="20"/>
      <c r="B29" s="22" t="s">
        <v>768</v>
      </c>
      <c r="C29" s="23" t="s">
        <v>205</v>
      </c>
      <c r="D29" s="23">
        <v>1</v>
      </c>
      <c r="E29" s="23">
        <v>1</v>
      </c>
      <c r="F29" s="23">
        <v>0</v>
      </c>
      <c r="G29" s="24">
        <f t="shared" si="2"/>
        <v>0</v>
      </c>
      <c r="H29" s="268"/>
    </row>
    <row r="30" spans="1:8" s="21" customFormat="1" ht="54" hidden="1" outlineLevel="2" x14ac:dyDescent="0.25">
      <c r="A30" s="20"/>
      <c r="B30" s="22" t="s">
        <v>206</v>
      </c>
      <c r="C30" s="23" t="s">
        <v>122</v>
      </c>
      <c r="D30" s="23">
        <v>60</v>
      </c>
      <c r="E30" s="23">
        <v>10</v>
      </c>
      <c r="F30" s="23">
        <v>0</v>
      </c>
      <c r="G30" s="24">
        <f t="shared" si="2"/>
        <v>0</v>
      </c>
      <c r="H30" s="268"/>
    </row>
    <row r="31" spans="1:8" s="21" customFormat="1" ht="27" hidden="1" outlineLevel="2" x14ac:dyDescent="0.25">
      <c r="A31" s="20"/>
      <c r="B31" s="22" t="s">
        <v>207</v>
      </c>
      <c r="C31" s="23" t="s">
        <v>202</v>
      </c>
      <c r="D31" s="23">
        <v>15</v>
      </c>
      <c r="E31" s="23">
        <v>10</v>
      </c>
      <c r="F31" s="23">
        <v>0</v>
      </c>
      <c r="G31" s="24">
        <f t="shared" si="2"/>
        <v>0</v>
      </c>
      <c r="H31" s="268"/>
    </row>
    <row r="32" spans="1:8" s="21" customFormat="1" ht="52.5" hidden="1" customHeight="1" outlineLevel="2" x14ac:dyDescent="0.25">
      <c r="A32" s="20"/>
      <c r="B32" s="22" t="s">
        <v>769</v>
      </c>
      <c r="C32" s="23" t="s">
        <v>165</v>
      </c>
      <c r="D32" s="23">
        <v>0</v>
      </c>
      <c r="E32" s="23">
        <v>500</v>
      </c>
      <c r="F32" s="23">
        <v>0</v>
      </c>
      <c r="G32" s="24">
        <f t="shared" si="2"/>
        <v>0</v>
      </c>
      <c r="H32" s="197"/>
    </row>
    <row r="33" spans="1:8" s="21" customFormat="1" ht="33.75" hidden="1" customHeight="1" outlineLevel="1" collapsed="1" x14ac:dyDescent="0.25">
      <c r="A33" s="20"/>
      <c r="B33" s="340" t="s">
        <v>179</v>
      </c>
      <c r="C33" s="341"/>
      <c r="D33" s="341"/>
      <c r="E33" s="341"/>
      <c r="F33" s="341"/>
      <c r="G33" s="341"/>
      <c r="H33" s="342"/>
    </row>
    <row r="34" spans="1:8" s="21" customFormat="1" ht="27.75" hidden="1" outlineLevel="2" x14ac:dyDescent="0.25">
      <c r="B34" s="22" t="s">
        <v>669</v>
      </c>
      <c r="C34" s="23" t="s">
        <v>122</v>
      </c>
      <c r="D34" s="23">
        <v>1</v>
      </c>
      <c r="E34" s="23">
        <v>1</v>
      </c>
      <c r="F34" s="23">
        <v>0</v>
      </c>
      <c r="G34" s="24">
        <f>F34/E34</f>
        <v>0</v>
      </c>
      <c r="H34" s="254" t="s">
        <v>770</v>
      </c>
    </row>
    <row r="35" spans="1:8" s="21" customFormat="1" ht="27" hidden="1" outlineLevel="2" collapsed="1" x14ac:dyDescent="0.25">
      <c r="A35" s="20"/>
      <c r="B35" s="22" t="s">
        <v>760</v>
      </c>
      <c r="C35" s="23"/>
      <c r="D35" s="23"/>
      <c r="E35" s="23"/>
      <c r="F35" s="23"/>
      <c r="G35" s="24"/>
      <c r="H35" s="197"/>
    </row>
    <row r="36" spans="1:8" s="21" customFormat="1" ht="27.75" hidden="1" customHeight="1" outlineLevel="3" x14ac:dyDescent="0.25">
      <c r="A36" s="20"/>
      <c r="B36" s="22" t="s">
        <v>673</v>
      </c>
      <c r="C36" s="23" t="s">
        <v>154</v>
      </c>
      <c r="D36" s="23">
        <v>3</v>
      </c>
      <c r="E36" s="23">
        <v>1</v>
      </c>
      <c r="F36" s="23">
        <v>0</v>
      </c>
      <c r="G36" s="24">
        <f t="shared" ref="G36:G41" si="3">F36/E36</f>
        <v>0</v>
      </c>
      <c r="H36" s="254" t="s">
        <v>771</v>
      </c>
    </row>
    <row r="37" spans="1:8" s="21" customFormat="1" ht="27.75" hidden="1" customHeight="1" outlineLevel="3" x14ac:dyDescent="0.25">
      <c r="A37" s="20"/>
      <c r="B37" s="22" t="s">
        <v>674</v>
      </c>
      <c r="C37" s="257" t="s">
        <v>209</v>
      </c>
      <c r="D37" s="23">
        <v>5</v>
      </c>
      <c r="E37" s="23">
        <v>1</v>
      </c>
      <c r="F37" s="207">
        <v>0</v>
      </c>
      <c r="G37" s="24">
        <f t="shared" si="3"/>
        <v>0</v>
      </c>
      <c r="H37" s="254" t="s">
        <v>771</v>
      </c>
    </row>
    <row r="38" spans="1:8" s="21" customFormat="1" ht="40.5" hidden="1" outlineLevel="3" x14ac:dyDescent="0.25">
      <c r="A38" s="20"/>
      <c r="B38" s="22" t="s">
        <v>761</v>
      </c>
      <c r="C38" s="23" t="s">
        <v>690</v>
      </c>
      <c r="D38" s="23">
        <v>300</v>
      </c>
      <c r="E38" s="23">
        <v>350</v>
      </c>
      <c r="F38" s="23">
        <v>0</v>
      </c>
      <c r="G38" s="24">
        <f t="shared" si="3"/>
        <v>0</v>
      </c>
      <c r="H38" s="197"/>
    </row>
    <row r="39" spans="1:8" s="21" customFormat="1" ht="27.75" hidden="1" outlineLevel="3" x14ac:dyDescent="0.25">
      <c r="A39" s="20"/>
      <c r="B39" s="265" t="s">
        <v>676</v>
      </c>
      <c r="C39" s="23" t="s">
        <v>762</v>
      </c>
      <c r="D39" s="23">
        <v>6800</v>
      </c>
      <c r="E39" s="23">
        <v>6206</v>
      </c>
      <c r="F39" s="23">
        <v>0</v>
      </c>
      <c r="G39" s="24">
        <f t="shared" si="3"/>
        <v>0</v>
      </c>
      <c r="H39" s="254" t="s">
        <v>770</v>
      </c>
    </row>
    <row r="40" spans="1:8" s="21" customFormat="1" ht="29.25" hidden="1" customHeight="1" outlineLevel="3" x14ac:dyDescent="0.25">
      <c r="A40" s="20"/>
      <c r="B40" s="22" t="s">
        <v>691</v>
      </c>
      <c r="C40" s="258" t="s">
        <v>122</v>
      </c>
      <c r="D40" s="23">
        <v>15</v>
      </c>
      <c r="E40" s="23">
        <v>15</v>
      </c>
      <c r="F40" s="23">
        <v>0</v>
      </c>
      <c r="G40" s="24">
        <f t="shared" si="3"/>
        <v>0</v>
      </c>
      <c r="H40" s="197"/>
    </row>
    <row r="41" spans="1:8" s="21" customFormat="1" ht="29.25" hidden="1" customHeight="1" outlineLevel="2" x14ac:dyDescent="0.25">
      <c r="A41" s="20"/>
      <c r="B41" s="22" t="s">
        <v>678</v>
      </c>
      <c r="C41" s="258" t="s">
        <v>122</v>
      </c>
      <c r="D41" s="23">
        <v>58.1</v>
      </c>
      <c r="E41" s="23">
        <v>43.2</v>
      </c>
      <c r="F41" s="23">
        <v>0</v>
      </c>
      <c r="G41" s="24">
        <f t="shared" si="3"/>
        <v>0</v>
      </c>
      <c r="H41" s="254" t="s">
        <v>771</v>
      </c>
    </row>
    <row r="42" spans="1:8" s="21" customFormat="1" ht="27.75" hidden="1" customHeight="1" outlineLevel="1" collapsed="1" x14ac:dyDescent="0.25">
      <c r="A42" s="20"/>
      <c r="B42" s="340" t="s">
        <v>180</v>
      </c>
      <c r="C42" s="341"/>
      <c r="D42" s="341"/>
      <c r="E42" s="341"/>
      <c r="F42" s="341"/>
      <c r="G42" s="341"/>
      <c r="H42" s="342"/>
    </row>
    <row r="43" spans="1:8" s="21" customFormat="1" ht="44.25" hidden="1" customHeight="1" outlineLevel="2" x14ac:dyDescent="0.25">
      <c r="A43" s="20"/>
      <c r="B43" s="22" t="s">
        <v>200</v>
      </c>
      <c r="C43" s="23" t="s">
        <v>122</v>
      </c>
      <c r="D43" s="23">
        <v>100</v>
      </c>
      <c r="E43" s="23">
        <v>100</v>
      </c>
      <c r="F43" s="23">
        <v>0</v>
      </c>
      <c r="G43" s="24">
        <f>F43/E43</f>
        <v>0</v>
      </c>
      <c r="H43" s="197"/>
    </row>
    <row r="44" spans="1:8" s="21" customFormat="1" ht="27.75" hidden="1" customHeight="1" outlineLevel="2" x14ac:dyDescent="0.25">
      <c r="A44" s="20"/>
      <c r="B44" s="22" t="s">
        <v>201</v>
      </c>
      <c r="C44" s="23" t="s">
        <v>122</v>
      </c>
      <c r="D44" s="23">
        <v>100</v>
      </c>
      <c r="E44" s="23">
        <v>100</v>
      </c>
      <c r="F44" s="23">
        <v>0</v>
      </c>
      <c r="G44" s="24">
        <f>F44/E44</f>
        <v>0</v>
      </c>
      <c r="H44" s="197"/>
    </row>
    <row r="45" spans="1:8" s="21" customFormat="1" ht="17.25" customHeight="1" collapsed="1" x14ac:dyDescent="0.25">
      <c r="A45" s="353" t="s">
        <v>81</v>
      </c>
      <c r="B45" s="354"/>
      <c r="C45" s="354"/>
      <c r="D45" s="354"/>
      <c r="E45" s="354"/>
      <c r="F45" s="354"/>
      <c r="G45" s="354"/>
      <c r="H45" s="355"/>
    </row>
    <row r="46" spans="1:8" s="21" customFormat="1" ht="32.25" hidden="1" customHeight="1" outlineLevel="1" collapsed="1" x14ac:dyDescent="0.25">
      <c r="A46" s="20"/>
      <c r="B46" s="340" t="s">
        <v>181</v>
      </c>
      <c r="C46" s="341"/>
      <c r="D46" s="341"/>
      <c r="E46" s="341"/>
      <c r="F46" s="341"/>
      <c r="G46" s="341"/>
      <c r="H46" s="342"/>
    </row>
    <row r="47" spans="1:8" s="21" customFormat="1" ht="66.75" hidden="1" customHeight="1" outlineLevel="2" x14ac:dyDescent="0.25">
      <c r="A47" s="20"/>
      <c r="B47" s="22" t="s">
        <v>767</v>
      </c>
      <c r="C47" s="23" t="s">
        <v>203</v>
      </c>
      <c r="D47" s="23">
        <v>30</v>
      </c>
      <c r="E47" s="23">
        <v>40</v>
      </c>
      <c r="F47" s="23">
        <v>20</v>
      </c>
      <c r="G47" s="24">
        <f t="shared" ref="G47:G51" si="4">F47/E47</f>
        <v>0.5</v>
      </c>
      <c r="H47" s="269" t="s">
        <v>800</v>
      </c>
    </row>
    <row r="48" spans="1:8" s="21" customFormat="1" ht="40.5" hidden="1" outlineLevel="2" x14ac:dyDescent="0.25">
      <c r="A48" s="20"/>
      <c r="B48" s="22" t="s">
        <v>210</v>
      </c>
      <c r="C48" s="23" t="s">
        <v>205</v>
      </c>
      <c r="D48" s="23">
        <v>1</v>
      </c>
      <c r="E48" s="23">
        <v>1</v>
      </c>
      <c r="F48" s="23">
        <v>0</v>
      </c>
      <c r="G48" s="24">
        <f t="shared" si="4"/>
        <v>0</v>
      </c>
      <c r="H48" s="269" t="s">
        <v>800</v>
      </c>
    </row>
    <row r="49" spans="1:8" s="21" customFormat="1" ht="40.5" hidden="1" outlineLevel="2" x14ac:dyDescent="0.25">
      <c r="A49" s="20"/>
      <c r="B49" s="22" t="s">
        <v>246</v>
      </c>
      <c r="C49" s="23" t="s">
        <v>154</v>
      </c>
      <c r="D49" s="23">
        <v>15</v>
      </c>
      <c r="E49" s="23">
        <v>10</v>
      </c>
      <c r="F49" s="23">
        <v>0</v>
      </c>
      <c r="G49" s="24">
        <f t="shared" si="4"/>
        <v>0</v>
      </c>
      <c r="H49" s="269" t="s">
        <v>800</v>
      </c>
    </row>
    <row r="50" spans="1:8" s="21" customFormat="1" ht="32.25" hidden="1" customHeight="1" outlineLevel="2" x14ac:dyDescent="0.25">
      <c r="A50" s="20"/>
      <c r="B50" s="22" t="s">
        <v>783</v>
      </c>
      <c r="C50" s="23" t="s">
        <v>122</v>
      </c>
      <c r="D50" s="23">
        <v>60</v>
      </c>
      <c r="E50" s="23">
        <v>10</v>
      </c>
      <c r="F50" s="23">
        <v>0</v>
      </c>
      <c r="G50" s="24">
        <f t="shared" si="4"/>
        <v>0</v>
      </c>
      <c r="H50" s="269" t="s">
        <v>800</v>
      </c>
    </row>
    <row r="51" spans="1:8" s="21" customFormat="1" ht="53.25" hidden="1" customHeight="1" outlineLevel="2" x14ac:dyDescent="0.25">
      <c r="A51" s="20"/>
      <c r="B51" s="22" t="s">
        <v>208</v>
      </c>
      <c r="C51" s="270" t="s">
        <v>784</v>
      </c>
      <c r="D51" s="23">
        <v>0</v>
      </c>
      <c r="E51" s="23">
        <v>400</v>
      </c>
      <c r="F51" s="23">
        <v>0</v>
      </c>
      <c r="G51" s="24">
        <f t="shared" si="4"/>
        <v>0</v>
      </c>
      <c r="H51" s="269" t="s">
        <v>800</v>
      </c>
    </row>
    <row r="52" spans="1:8" s="21" customFormat="1" ht="33.75" hidden="1" customHeight="1" outlineLevel="1" collapsed="1" x14ac:dyDescent="0.25">
      <c r="A52" s="20"/>
      <c r="B52" s="340" t="s">
        <v>83</v>
      </c>
      <c r="C52" s="341"/>
      <c r="D52" s="341"/>
      <c r="E52" s="341"/>
      <c r="F52" s="341"/>
      <c r="G52" s="341"/>
      <c r="H52" s="342"/>
    </row>
    <row r="53" spans="1:8" s="21" customFormat="1" hidden="1" outlineLevel="2" x14ac:dyDescent="0.25">
      <c r="A53" s="20"/>
      <c r="B53" s="22" t="s">
        <v>669</v>
      </c>
      <c r="C53" s="23" t="s">
        <v>122</v>
      </c>
      <c r="D53" s="23">
        <v>1</v>
      </c>
      <c r="E53" s="23">
        <v>1</v>
      </c>
      <c r="F53" s="23">
        <v>0</v>
      </c>
      <c r="G53" s="24">
        <f>F53/E53</f>
        <v>0</v>
      </c>
      <c r="H53" s="279"/>
    </row>
    <row r="54" spans="1:8" ht="27" hidden="1" outlineLevel="2" x14ac:dyDescent="0.25">
      <c r="A54" s="161"/>
      <c r="B54" s="22" t="s">
        <v>803</v>
      </c>
      <c r="C54" s="111"/>
      <c r="D54" s="105"/>
      <c r="E54" s="105"/>
      <c r="F54" s="105"/>
      <c r="G54" s="162"/>
      <c r="H54" s="163"/>
    </row>
    <row r="55" spans="1:8" s="21" customFormat="1" ht="40.5" hidden="1" outlineLevel="2" x14ac:dyDescent="0.25">
      <c r="A55" s="20"/>
      <c r="B55" s="22" t="s">
        <v>804</v>
      </c>
      <c r="C55" s="23" t="s">
        <v>805</v>
      </c>
      <c r="D55" s="23">
        <v>1</v>
      </c>
      <c r="E55" s="23">
        <v>1</v>
      </c>
      <c r="F55" s="23">
        <v>0</v>
      </c>
      <c r="G55" s="24">
        <f t="shared" ref="G55:G60" si="5">F55/E55</f>
        <v>0</v>
      </c>
      <c r="H55" s="269" t="s">
        <v>800</v>
      </c>
    </row>
    <row r="56" spans="1:8" s="21" customFormat="1" ht="40.5" hidden="1" outlineLevel="2" x14ac:dyDescent="0.25">
      <c r="A56" s="20"/>
      <c r="B56" s="22" t="s">
        <v>674</v>
      </c>
      <c r="C56" s="270" t="s">
        <v>209</v>
      </c>
      <c r="D56" s="23">
        <v>1</v>
      </c>
      <c r="E56" s="23">
        <v>2</v>
      </c>
      <c r="F56" s="23">
        <v>0</v>
      </c>
      <c r="G56" s="24">
        <f t="shared" si="5"/>
        <v>0</v>
      </c>
      <c r="H56" s="269" t="s">
        <v>800</v>
      </c>
    </row>
    <row r="57" spans="1:8" s="21" customFormat="1" ht="40.5" hidden="1" outlineLevel="2" x14ac:dyDescent="0.25">
      <c r="A57" s="20"/>
      <c r="B57" s="22" t="s">
        <v>806</v>
      </c>
      <c r="C57" s="23" t="s">
        <v>690</v>
      </c>
      <c r="D57" s="23">
        <v>300</v>
      </c>
      <c r="E57" s="23">
        <v>350</v>
      </c>
      <c r="F57" s="23">
        <v>0</v>
      </c>
      <c r="G57" s="24">
        <f t="shared" si="5"/>
        <v>0</v>
      </c>
      <c r="H57" s="269" t="s">
        <v>800</v>
      </c>
    </row>
    <row r="58" spans="1:8" s="21" customFormat="1" ht="27" hidden="1" outlineLevel="2" x14ac:dyDescent="0.25">
      <c r="A58" s="20"/>
      <c r="B58" s="22" t="s">
        <v>676</v>
      </c>
      <c r="C58" s="270" t="s">
        <v>677</v>
      </c>
      <c r="D58" s="96">
        <v>49</v>
      </c>
      <c r="E58" s="23">
        <v>47.6</v>
      </c>
      <c r="F58" s="207">
        <v>18</v>
      </c>
      <c r="G58" s="24">
        <f t="shared" si="5"/>
        <v>0.37815126050420167</v>
      </c>
      <c r="H58" s="269" t="s">
        <v>812</v>
      </c>
    </row>
    <row r="59" spans="1:8" s="21" customFormat="1" ht="50.25" hidden="1" customHeight="1" outlineLevel="2" x14ac:dyDescent="0.25">
      <c r="A59" s="20"/>
      <c r="B59" s="22" t="s">
        <v>691</v>
      </c>
      <c r="C59" s="270" t="s">
        <v>122</v>
      </c>
      <c r="D59" s="96">
        <v>3.9</v>
      </c>
      <c r="E59" s="23">
        <v>7.1</v>
      </c>
      <c r="F59" s="207">
        <v>0.2</v>
      </c>
      <c r="G59" s="24">
        <f t="shared" si="5"/>
        <v>2.8169014084507046E-2</v>
      </c>
      <c r="H59" s="269" t="s">
        <v>813</v>
      </c>
    </row>
    <row r="60" spans="1:8" s="21" customFormat="1" ht="81" hidden="1" outlineLevel="2" x14ac:dyDescent="0.25">
      <c r="A60" s="20"/>
      <c r="B60" s="22" t="s">
        <v>678</v>
      </c>
      <c r="C60" s="23" t="s">
        <v>122</v>
      </c>
      <c r="D60" s="23">
        <v>22.3</v>
      </c>
      <c r="E60" s="23">
        <v>20.7</v>
      </c>
      <c r="F60" s="23">
        <v>19.100000000000001</v>
      </c>
      <c r="G60" s="70">
        <f t="shared" si="5"/>
        <v>0.92270531400966194</v>
      </c>
      <c r="H60" s="269" t="s">
        <v>814</v>
      </c>
    </row>
    <row r="61" spans="1:8" s="21" customFormat="1" ht="27.75" hidden="1" customHeight="1" outlineLevel="1" collapsed="1" x14ac:dyDescent="0.25">
      <c r="A61" s="20"/>
      <c r="B61" s="340" t="s">
        <v>185</v>
      </c>
      <c r="C61" s="341"/>
      <c r="D61" s="341"/>
      <c r="E61" s="341"/>
      <c r="F61" s="341"/>
      <c r="G61" s="341"/>
      <c r="H61" s="342"/>
    </row>
    <row r="62" spans="1:8" s="21" customFormat="1" ht="44.25" hidden="1" customHeight="1" outlineLevel="2" x14ac:dyDescent="0.25">
      <c r="A62" s="20"/>
      <c r="B62" s="22" t="s">
        <v>200</v>
      </c>
      <c r="C62" s="23" t="s">
        <v>122</v>
      </c>
      <c r="D62" s="23">
        <v>100</v>
      </c>
      <c r="E62" s="23">
        <v>100</v>
      </c>
      <c r="F62" s="23">
        <v>0</v>
      </c>
      <c r="G62" s="24">
        <f>F62/E62</f>
        <v>0</v>
      </c>
      <c r="H62" s="269" t="s">
        <v>800</v>
      </c>
    </row>
    <row r="63" spans="1:8" s="21" customFormat="1" ht="40.5" hidden="1" outlineLevel="2" x14ac:dyDescent="0.25">
      <c r="A63" s="20"/>
      <c r="B63" s="22" t="s">
        <v>201</v>
      </c>
      <c r="C63" s="23" t="s">
        <v>122</v>
      </c>
      <c r="D63" s="23">
        <v>100</v>
      </c>
      <c r="E63" s="23">
        <v>100</v>
      </c>
      <c r="F63" s="23">
        <v>0</v>
      </c>
      <c r="G63" s="24">
        <f>F63/E63</f>
        <v>0</v>
      </c>
      <c r="H63" s="269" t="s">
        <v>800</v>
      </c>
    </row>
    <row r="64" spans="1:8" s="21" customFormat="1" ht="17.25" customHeight="1" collapsed="1" x14ac:dyDescent="0.25">
      <c r="A64" s="353" t="s">
        <v>85</v>
      </c>
      <c r="B64" s="354"/>
      <c r="C64" s="354"/>
      <c r="D64" s="354"/>
      <c r="E64" s="354"/>
      <c r="F64" s="354"/>
      <c r="G64" s="354"/>
      <c r="H64" s="355"/>
    </row>
    <row r="65" spans="1:8" s="21" customFormat="1" ht="32.25" hidden="1" customHeight="1" outlineLevel="1" collapsed="1" x14ac:dyDescent="0.25">
      <c r="A65" s="20"/>
      <c r="B65" s="340" t="s">
        <v>182</v>
      </c>
      <c r="C65" s="341"/>
      <c r="D65" s="341"/>
      <c r="E65" s="341"/>
      <c r="F65" s="341"/>
      <c r="G65" s="341"/>
      <c r="H65" s="342"/>
    </row>
    <row r="66" spans="1:8" s="21" customFormat="1" ht="67.5" hidden="1" outlineLevel="2" x14ac:dyDescent="0.25">
      <c r="A66" s="20"/>
      <c r="B66" s="22" t="s">
        <v>767</v>
      </c>
      <c r="C66" s="23" t="s">
        <v>203</v>
      </c>
      <c r="D66" s="23">
        <v>350</v>
      </c>
      <c r="E66" s="23">
        <v>300</v>
      </c>
      <c r="F66" s="23">
        <v>100</v>
      </c>
      <c r="G66" s="24">
        <f>F66/E66</f>
        <v>0.33333333333333331</v>
      </c>
      <c r="H66" s="197"/>
    </row>
    <row r="67" spans="1:8" s="21" customFormat="1" ht="44.25" hidden="1" customHeight="1" outlineLevel="2" x14ac:dyDescent="0.25">
      <c r="A67" s="20"/>
      <c r="B67" s="22" t="s">
        <v>782</v>
      </c>
      <c r="C67" s="23" t="s">
        <v>205</v>
      </c>
      <c r="D67" s="23">
        <v>1</v>
      </c>
      <c r="E67" s="23">
        <v>1</v>
      </c>
      <c r="F67" s="23">
        <v>0</v>
      </c>
      <c r="G67" s="24">
        <f>F67/E67</f>
        <v>0</v>
      </c>
      <c r="H67" s="197"/>
    </row>
    <row r="68" spans="1:8" s="21" customFormat="1" ht="27" hidden="1" outlineLevel="2" x14ac:dyDescent="0.25">
      <c r="A68" s="20"/>
      <c r="B68" s="22" t="s">
        <v>246</v>
      </c>
      <c r="C68" s="23" t="s">
        <v>154</v>
      </c>
      <c r="D68" s="23">
        <v>15</v>
      </c>
      <c r="E68" s="23">
        <v>4</v>
      </c>
      <c r="F68" s="23">
        <v>0</v>
      </c>
      <c r="G68" s="24">
        <f>F68/E68</f>
        <v>0</v>
      </c>
      <c r="H68" s="197"/>
    </row>
    <row r="69" spans="1:8" s="21" customFormat="1" ht="32.25" hidden="1" customHeight="1" outlineLevel="2" x14ac:dyDescent="0.25">
      <c r="A69" s="20"/>
      <c r="B69" s="22" t="s">
        <v>783</v>
      </c>
      <c r="C69" s="23" t="s">
        <v>122</v>
      </c>
      <c r="D69" s="23">
        <v>60</v>
      </c>
      <c r="E69" s="23">
        <v>10</v>
      </c>
      <c r="F69" s="23">
        <v>0</v>
      </c>
      <c r="G69" s="24">
        <f t="shared" ref="G69:G70" si="6">F69/E69</f>
        <v>0</v>
      </c>
      <c r="H69" s="197"/>
    </row>
    <row r="70" spans="1:8" s="21" customFormat="1" ht="41.25" hidden="1" customHeight="1" outlineLevel="2" x14ac:dyDescent="0.25">
      <c r="A70" s="20"/>
      <c r="B70" s="22" t="s">
        <v>208</v>
      </c>
      <c r="C70" s="23" t="s">
        <v>784</v>
      </c>
      <c r="D70" s="23">
        <v>0</v>
      </c>
      <c r="E70" s="23">
        <v>400</v>
      </c>
      <c r="F70" s="23">
        <v>0</v>
      </c>
      <c r="G70" s="24">
        <f t="shared" si="6"/>
        <v>0</v>
      </c>
      <c r="H70" s="197"/>
    </row>
    <row r="71" spans="1:8" s="21" customFormat="1" ht="33.75" hidden="1" customHeight="1" outlineLevel="1" collapsed="1" x14ac:dyDescent="0.25">
      <c r="A71" s="20"/>
      <c r="B71" s="340" t="s">
        <v>87</v>
      </c>
      <c r="C71" s="341"/>
      <c r="D71" s="341"/>
      <c r="E71" s="341"/>
      <c r="F71" s="341"/>
      <c r="G71" s="341"/>
      <c r="H71" s="342"/>
    </row>
    <row r="72" spans="1:8" s="21" customFormat="1" ht="32.25" hidden="1" customHeight="1" outlineLevel="2" x14ac:dyDescent="0.25">
      <c r="A72" s="20"/>
      <c r="B72" s="22" t="s">
        <v>669</v>
      </c>
      <c r="C72" s="23" t="s">
        <v>122</v>
      </c>
      <c r="D72" s="23">
        <v>1</v>
      </c>
      <c r="E72" s="23">
        <v>1</v>
      </c>
      <c r="F72" s="23">
        <v>0</v>
      </c>
      <c r="G72" s="70">
        <f>F72/E72</f>
        <v>0</v>
      </c>
      <c r="H72" s="197"/>
    </row>
    <row r="73" spans="1:8" s="21" customFormat="1" ht="27" hidden="1" outlineLevel="2" x14ac:dyDescent="0.25">
      <c r="A73" s="20"/>
      <c r="B73" s="22" t="s">
        <v>785</v>
      </c>
      <c r="C73" s="23"/>
      <c r="D73" s="23"/>
      <c r="E73" s="23"/>
      <c r="F73" s="23"/>
      <c r="G73" s="24"/>
      <c r="H73" s="197"/>
    </row>
    <row r="74" spans="1:8" s="21" customFormat="1" ht="21" hidden="1" customHeight="1" outlineLevel="2" collapsed="1" x14ac:dyDescent="0.25">
      <c r="A74" s="20"/>
      <c r="B74" s="22" t="s">
        <v>673</v>
      </c>
      <c r="C74" s="260" t="s">
        <v>154</v>
      </c>
      <c r="D74" s="23">
        <v>0</v>
      </c>
      <c r="E74" s="23">
        <v>1</v>
      </c>
      <c r="F74" s="207">
        <v>0</v>
      </c>
      <c r="G74" s="24">
        <f>F74/E74</f>
        <v>0</v>
      </c>
      <c r="H74" s="197"/>
    </row>
    <row r="75" spans="1:8" s="21" customFormat="1" ht="29.25" hidden="1" customHeight="1" outlineLevel="3" x14ac:dyDescent="0.25">
      <c r="A75" s="20"/>
      <c r="B75" s="22" t="s">
        <v>674</v>
      </c>
      <c r="C75" s="260" t="s">
        <v>209</v>
      </c>
      <c r="D75" s="23">
        <v>0</v>
      </c>
      <c r="E75" s="23">
        <v>7</v>
      </c>
      <c r="F75" s="207">
        <v>0</v>
      </c>
      <c r="G75" s="24">
        <f t="shared" ref="G75:G79" si="7">F75/E75</f>
        <v>0</v>
      </c>
      <c r="H75" s="197"/>
    </row>
    <row r="76" spans="1:8" s="21" customFormat="1" ht="40.5" hidden="1" outlineLevel="3" x14ac:dyDescent="0.25">
      <c r="A76" s="20"/>
      <c r="B76" s="22" t="s">
        <v>786</v>
      </c>
      <c r="C76" s="260" t="s">
        <v>690</v>
      </c>
      <c r="D76" s="23">
        <v>200</v>
      </c>
      <c r="E76" s="23">
        <v>350</v>
      </c>
      <c r="F76" s="207">
        <v>0</v>
      </c>
      <c r="G76" s="24">
        <f t="shared" si="7"/>
        <v>0</v>
      </c>
      <c r="H76" s="197"/>
    </row>
    <row r="77" spans="1:8" s="21" customFormat="1" ht="27" hidden="1" outlineLevel="3" x14ac:dyDescent="0.25">
      <c r="A77" s="20"/>
      <c r="B77" s="22" t="s">
        <v>676</v>
      </c>
      <c r="C77" s="260" t="s">
        <v>762</v>
      </c>
      <c r="D77" s="23">
        <v>107</v>
      </c>
      <c r="E77" s="23">
        <v>97</v>
      </c>
      <c r="F77" s="207">
        <v>25</v>
      </c>
      <c r="G77" s="24">
        <f t="shared" si="7"/>
        <v>0.25773195876288657</v>
      </c>
      <c r="H77" s="197"/>
    </row>
    <row r="78" spans="1:8" s="21" customFormat="1" ht="30" hidden="1" customHeight="1" outlineLevel="3" x14ac:dyDescent="0.25">
      <c r="A78" s="20"/>
      <c r="B78" s="22" t="s">
        <v>691</v>
      </c>
      <c r="C78" s="260" t="s">
        <v>122</v>
      </c>
      <c r="D78" s="23">
        <v>5.4</v>
      </c>
      <c r="E78" s="23">
        <v>5.4</v>
      </c>
      <c r="F78" s="207">
        <v>1</v>
      </c>
      <c r="G78" s="24">
        <f t="shared" si="7"/>
        <v>0.18518518518518517</v>
      </c>
      <c r="H78" s="197"/>
    </row>
    <row r="79" spans="1:8" s="21" customFormat="1" ht="27.75" hidden="1" customHeight="1" outlineLevel="2" x14ac:dyDescent="0.25">
      <c r="A79" s="20"/>
      <c r="B79" s="22" t="s">
        <v>678</v>
      </c>
      <c r="C79" s="260" t="s">
        <v>122</v>
      </c>
      <c r="D79" s="23">
        <v>31.3</v>
      </c>
      <c r="E79" s="23">
        <v>30.2</v>
      </c>
      <c r="F79" s="207">
        <v>30.5</v>
      </c>
      <c r="G79" s="24">
        <f t="shared" si="7"/>
        <v>1.009933774834437</v>
      </c>
      <c r="H79" s="197"/>
    </row>
    <row r="80" spans="1:8" s="21" customFormat="1" ht="27.75" hidden="1" customHeight="1" outlineLevel="1" collapsed="1" x14ac:dyDescent="0.25">
      <c r="A80" s="20"/>
      <c r="B80" s="340" t="s">
        <v>186</v>
      </c>
      <c r="C80" s="341"/>
      <c r="D80" s="341"/>
      <c r="E80" s="341"/>
      <c r="F80" s="341"/>
      <c r="G80" s="341"/>
      <c r="H80" s="342"/>
    </row>
    <row r="81" spans="1:8" s="21" customFormat="1" ht="42.75" hidden="1" customHeight="1" outlineLevel="2" x14ac:dyDescent="0.25">
      <c r="A81" s="20"/>
      <c r="B81" s="22" t="s">
        <v>200</v>
      </c>
      <c r="C81" s="23" t="s">
        <v>122</v>
      </c>
      <c r="D81" s="23">
        <v>100</v>
      </c>
      <c r="E81" s="23">
        <v>100</v>
      </c>
      <c r="F81" s="23">
        <v>0</v>
      </c>
      <c r="G81" s="24">
        <f>F81/E81</f>
        <v>0</v>
      </c>
      <c r="H81" s="197"/>
    </row>
    <row r="82" spans="1:8" s="21" customFormat="1" ht="27" hidden="1" outlineLevel="2" x14ac:dyDescent="0.25">
      <c r="A82" s="20"/>
      <c r="B82" s="22" t="s">
        <v>201</v>
      </c>
      <c r="C82" s="23" t="s">
        <v>122</v>
      </c>
      <c r="D82" s="23">
        <v>100</v>
      </c>
      <c r="E82" s="23">
        <v>100</v>
      </c>
      <c r="F82" s="23">
        <v>0</v>
      </c>
      <c r="G82" s="24">
        <f>F82/E82</f>
        <v>0</v>
      </c>
      <c r="H82" s="197"/>
    </row>
    <row r="83" spans="1:8" s="21" customFormat="1" ht="17.25" customHeight="1" collapsed="1" x14ac:dyDescent="0.25">
      <c r="A83" s="353" t="s">
        <v>89</v>
      </c>
      <c r="B83" s="354"/>
      <c r="C83" s="354"/>
      <c r="D83" s="354"/>
      <c r="E83" s="354"/>
      <c r="F83" s="354"/>
      <c r="G83" s="354"/>
      <c r="H83" s="355"/>
    </row>
    <row r="84" spans="1:8" s="21" customFormat="1" ht="32.25" hidden="1" customHeight="1" outlineLevel="1" collapsed="1" x14ac:dyDescent="0.25">
      <c r="A84" s="20"/>
      <c r="B84" s="340" t="s">
        <v>183</v>
      </c>
      <c r="C84" s="341"/>
      <c r="D84" s="341"/>
      <c r="E84" s="341"/>
      <c r="F84" s="341"/>
      <c r="G84" s="341"/>
      <c r="H84" s="342"/>
    </row>
    <row r="85" spans="1:8" s="21" customFormat="1" ht="75" hidden="1" customHeight="1" outlineLevel="2" x14ac:dyDescent="0.25">
      <c r="A85" s="20"/>
      <c r="B85" s="22" t="s">
        <v>668</v>
      </c>
      <c r="C85" s="23" t="s">
        <v>203</v>
      </c>
      <c r="D85" s="23">
        <v>150</v>
      </c>
      <c r="E85" s="23">
        <v>200</v>
      </c>
      <c r="F85" s="23">
        <v>0</v>
      </c>
      <c r="G85" s="24">
        <f>F85/E85</f>
        <v>0</v>
      </c>
      <c r="H85" s="196"/>
    </row>
    <row r="86" spans="1:8" s="21" customFormat="1" ht="40.5" hidden="1" outlineLevel="2" x14ac:dyDescent="0.25">
      <c r="A86" s="20"/>
      <c r="B86" s="22" t="s">
        <v>249</v>
      </c>
      <c r="C86" s="23" t="s">
        <v>205</v>
      </c>
      <c r="D86" s="23">
        <v>1</v>
      </c>
      <c r="E86" s="23">
        <v>1</v>
      </c>
      <c r="F86" s="23">
        <v>0</v>
      </c>
      <c r="G86" s="24">
        <f>F86/E86</f>
        <v>0</v>
      </c>
      <c r="H86" s="196"/>
    </row>
    <row r="87" spans="1:8" s="21" customFormat="1" ht="32.25" hidden="1" customHeight="1" outlineLevel="2" x14ac:dyDescent="0.25">
      <c r="A87" s="20"/>
      <c r="B87" s="22" t="s">
        <v>246</v>
      </c>
      <c r="C87" s="23" t="s">
        <v>247</v>
      </c>
      <c r="D87" s="23">
        <v>5</v>
      </c>
      <c r="E87" s="23">
        <v>3</v>
      </c>
      <c r="F87" s="23">
        <v>0</v>
      </c>
      <c r="G87" s="24">
        <f>F87/E87</f>
        <v>0</v>
      </c>
      <c r="H87" s="197"/>
    </row>
    <row r="88" spans="1:8" s="21" customFormat="1" ht="40.5" hidden="1" outlineLevel="2" x14ac:dyDescent="0.25">
      <c r="A88" s="20"/>
      <c r="B88" s="22" t="s">
        <v>248</v>
      </c>
      <c r="C88" s="23" t="s">
        <v>122</v>
      </c>
      <c r="D88" s="23">
        <v>60</v>
      </c>
      <c r="E88" s="23">
        <v>10</v>
      </c>
      <c r="F88" s="23">
        <v>0</v>
      </c>
      <c r="G88" s="24">
        <f>F88/E88</f>
        <v>0</v>
      </c>
      <c r="H88" s="197"/>
    </row>
    <row r="89" spans="1:8" s="21" customFormat="1" ht="33.75" hidden="1" customHeight="1" outlineLevel="1" collapsed="1" x14ac:dyDescent="0.25">
      <c r="A89" s="20"/>
      <c r="B89" s="340" t="s">
        <v>90</v>
      </c>
      <c r="C89" s="341"/>
      <c r="D89" s="341"/>
      <c r="E89" s="341"/>
      <c r="F89" s="341"/>
      <c r="G89" s="341"/>
      <c r="H89" s="342"/>
    </row>
    <row r="90" spans="1:8" s="21" customFormat="1" hidden="1" outlineLevel="2" x14ac:dyDescent="0.25">
      <c r="A90" s="20"/>
      <c r="B90" s="22" t="s">
        <v>669</v>
      </c>
      <c r="C90" s="250" t="s">
        <v>122</v>
      </c>
      <c r="D90" s="23">
        <v>1</v>
      </c>
      <c r="E90" s="23">
        <v>1</v>
      </c>
      <c r="F90" s="23" t="s">
        <v>170</v>
      </c>
      <c r="G90" s="24" t="s">
        <v>170</v>
      </c>
      <c r="H90" s="196" t="s">
        <v>751</v>
      </c>
    </row>
    <row r="91" spans="1:8" s="21" customFormat="1" ht="33" hidden="1" customHeight="1" outlineLevel="2" x14ac:dyDescent="0.25">
      <c r="A91" s="20"/>
      <c r="B91" s="22" t="s">
        <v>670</v>
      </c>
      <c r="C91" s="250" t="s">
        <v>122</v>
      </c>
      <c r="D91" s="23">
        <v>100</v>
      </c>
      <c r="E91" s="23">
        <v>100</v>
      </c>
      <c r="F91" s="23" t="s">
        <v>508</v>
      </c>
      <c r="G91" s="24">
        <v>1</v>
      </c>
      <c r="H91" s="254" t="s">
        <v>752</v>
      </c>
    </row>
    <row r="92" spans="1:8" s="21" customFormat="1" ht="27.75" hidden="1" outlineLevel="2" x14ac:dyDescent="0.25">
      <c r="A92" s="20"/>
      <c r="B92" s="22" t="s">
        <v>671</v>
      </c>
      <c r="C92" s="250" t="s">
        <v>122</v>
      </c>
      <c r="D92" s="23">
        <v>100</v>
      </c>
      <c r="E92" s="23">
        <v>100</v>
      </c>
      <c r="F92" s="23" t="s">
        <v>508</v>
      </c>
      <c r="G92" s="24">
        <v>1</v>
      </c>
      <c r="H92" s="254" t="s">
        <v>752</v>
      </c>
    </row>
    <row r="93" spans="1:8" ht="27" hidden="1" outlineLevel="2" collapsed="1" x14ac:dyDescent="0.25">
      <c r="A93" s="161"/>
      <c r="B93" s="22" t="s">
        <v>672</v>
      </c>
      <c r="C93" s="165"/>
      <c r="D93" s="23"/>
      <c r="E93" s="23"/>
      <c r="F93" s="105"/>
      <c r="G93" s="162"/>
      <c r="H93" s="163"/>
    </row>
    <row r="94" spans="1:8" s="21" customFormat="1" ht="18" hidden="1" customHeight="1" outlineLevel="3" x14ac:dyDescent="0.25">
      <c r="A94" s="20"/>
      <c r="B94" s="198" t="s">
        <v>673</v>
      </c>
      <c r="C94" s="165" t="s">
        <v>154</v>
      </c>
      <c r="D94" s="23">
        <v>0</v>
      </c>
      <c r="E94" s="23">
        <v>0</v>
      </c>
      <c r="F94" s="23">
        <v>0</v>
      </c>
      <c r="G94" s="24">
        <v>0</v>
      </c>
      <c r="H94" s="197"/>
    </row>
    <row r="95" spans="1:8" s="21" customFormat="1" ht="29.25" hidden="1" customHeight="1" outlineLevel="3" x14ac:dyDescent="0.25">
      <c r="A95" s="20"/>
      <c r="B95" s="198" t="s">
        <v>674</v>
      </c>
      <c r="C95" s="250" t="s">
        <v>209</v>
      </c>
      <c r="D95" s="23">
        <v>0</v>
      </c>
      <c r="E95" s="23">
        <v>1</v>
      </c>
      <c r="F95" s="23">
        <v>1</v>
      </c>
      <c r="G95" s="24">
        <f>F95/E95</f>
        <v>1</v>
      </c>
      <c r="H95" s="29" t="s">
        <v>753</v>
      </c>
    </row>
    <row r="96" spans="1:8" s="21" customFormat="1" ht="40.5" hidden="1" outlineLevel="3" x14ac:dyDescent="0.25">
      <c r="A96" s="20"/>
      <c r="B96" s="198" t="s">
        <v>675</v>
      </c>
      <c r="C96" s="250" t="s">
        <v>122</v>
      </c>
      <c r="D96" s="23">
        <v>18.600000000000001</v>
      </c>
      <c r="E96" s="23">
        <v>18.899999999999999</v>
      </c>
      <c r="F96" s="23">
        <v>2.1</v>
      </c>
      <c r="G96" s="24">
        <f>F96/E96</f>
        <v>0.11111111111111112</v>
      </c>
      <c r="H96" s="29" t="s">
        <v>753</v>
      </c>
    </row>
    <row r="97" spans="1:8" s="21" customFormat="1" ht="27" hidden="1" customHeight="1" outlineLevel="3" x14ac:dyDescent="0.25">
      <c r="A97" s="20"/>
      <c r="B97" s="198" t="s">
        <v>676</v>
      </c>
      <c r="C97" s="250" t="s">
        <v>677</v>
      </c>
      <c r="D97" s="23">
        <v>93.4</v>
      </c>
      <c r="E97" s="23">
        <v>81.099999999999994</v>
      </c>
      <c r="F97" s="23" t="s">
        <v>170</v>
      </c>
      <c r="G97" s="24" t="s">
        <v>170</v>
      </c>
      <c r="H97" s="196" t="s">
        <v>751</v>
      </c>
    </row>
    <row r="98" spans="1:8" s="21" customFormat="1" ht="27" hidden="1" customHeight="1" outlineLevel="2" x14ac:dyDescent="0.25">
      <c r="A98" s="20"/>
      <c r="B98" s="22" t="s">
        <v>678</v>
      </c>
      <c r="C98" s="250" t="s">
        <v>122</v>
      </c>
      <c r="D98" s="23">
        <v>68.099999999999994</v>
      </c>
      <c r="E98" s="23">
        <v>66.23</v>
      </c>
      <c r="F98" s="23" t="s">
        <v>170</v>
      </c>
      <c r="G98" s="24" t="s">
        <v>170</v>
      </c>
      <c r="H98" s="29" t="s">
        <v>753</v>
      </c>
    </row>
    <row r="99" spans="1:8" s="21" customFormat="1" ht="27" hidden="1" customHeight="1" outlineLevel="2" x14ac:dyDescent="0.25">
      <c r="A99" s="20"/>
      <c r="B99" s="22" t="s">
        <v>679</v>
      </c>
      <c r="C99" s="250" t="s">
        <v>122</v>
      </c>
      <c r="D99" s="23">
        <v>100</v>
      </c>
      <c r="E99" s="23">
        <v>100</v>
      </c>
      <c r="F99" s="23" t="s">
        <v>508</v>
      </c>
      <c r="G99" s="24">
        <v>1</v>
      </c>
      <c r="H99" s="254" t="s">
        <v>752</v>
      </c>
    </row>
    <row r="100" spans="1:8" s="21" customFormat="1" ht="27" hidden="1" customHeight="1" outlineLevel="2" x14ac:dyDescent="0.25">
      <c r="A100" s="20"/>
      <c r="B100" s="22" t="s">
        <v>680</v>
      </c>
      <c r="C100" s="250" t="s">
        <v>681</v>
      </c>
      <c r="D100" s="23">
        <v>10</v>
      </c>
      <c r="E100" s="23">
        <v>10</v>
      </c>
      <c r="F100" s="23">
        <v>10</v>
      </c>
      <c r="G100" s="24">
        <f t="shared" ref="G100" si="8">F100/E100</f>
        <v>1</v>
      </c>
      <c r="H100" s="29" t="s">
        <v>753</v>
      </c>
    </row>
    <row r="101" spans="1:8" s="21" customFormat="1" ht="27.75" hidden="1" customHeight="1" outlineLevel="1" collapsed="1" x14ac:dyDescent="0.25">
      <c r="A101" s="20"/>
      <c r="B101" s="340" t="s">
        <v>187</v>
      </c>
      <c r="C101" s="341"/>
      <c r="D101" s="341"/>
      <c r="E101" s="341"/>
      <c r="F101" s="341"/>
      <c r="G101" s="341"/>
      <c r="H101" s="342"/>
    </row>
    <row r="102" spans="1:8" s="21" customFormat="1" ht="44.25" hidden="1" customHeight="1" outlineLevel="2" x14ac:dyDescent="0.25">
      <c r="A102" s="20"/>
      <c r="B102" s="22" t="s">
        <v>200</v>
      </c>
      <c r="C102" s="23" t="s">
        <v>122</v>
      </c>
      <c r="D102" s="23">
        <v>100</v>
      </c>
      <c r="E102" s="23">
        <v>100</v>
      </c>
      <c r="F102" s="23">
        <v>0</v>
      </c>
      <c r="G102" s="24">
        <f>F102/E102</f>
        <v>0</v>
      </c>
      <c r="H102" s="197"/>
    </row>
    <row r="103" spans="1:8" s="21" customFormat="1" ht="27" hidden="1" outlineLevel="2" x14ac:dyDescent="0.25">
      <c r="A103" s="20"/>
      <c r="B103" s="22" t="s">
        <v>682</v>
      </c>
      <c r="C103" s="23" t="s">
        <v>122</v>
      </c>
      <c r="D103" s="23">
        <v>100</v>
      </c>
      <c r="E103" s="23">
        <v>100</v>
      </c>
      <c r="F103" s="23">
        <v>0</v>
      </c>
      <c r="G103" s="24">
        <f>F103/E103</f>
        <v>0</v>
      </c>
      <c r="H103" s="197"/>
    </row>
    <row r="104" spans="1:8" s="21" customFormat="1" ht="17.25" customHeight="1" collapsed="1" x14ac:dyDescent="0.25">
      <c r="A104" s="353" t="s">
        <v>93</v>
      </c>
      <c r="B104" s="354"/>
      <c r="C104" s="354"/>
      <c r="D104" s="354"/>
      <c r="E104" s="354"/>
      <c r="F104" s="354"/>
      <c r="G104" s="354"/>
      <c r="H104" s="355"/>
    </row>
    <row r="105" spans="1:8" s="21" customFormat="1" ht="32.25" hidden="1" customHeight="1" outlineLevel="1" collapsed="1" x14ac:dyDescent="0.25">
      <c r="A105" s="20"/>
      <c r="B105" s="340" t="s">
        <v>184</v>
      </c>
      <c r="C105" s="341"/>
      <c r="D105" s="341"/>
      <c r="E105" s="341"/>
      <c r="F105" s="341"/>
      <c r="G105" s="341"/>
      <c r="H105" s="342"/>
    </row>
    <row r="106" spans="1:8" s="21" customFormat="1" ht="67.5" hidden="1" outlineLevel="2" x14ac:dyDescent="0.25">
      <c r="A106" s="20"/>
      <c r="B106" s="22" t="s">
        <v>767</v>
      </c>
      <c r="C106" s="23" t="s">
        <v>203</v>
      </c>
      <c r="D106" s="23">
        <v>150</v>
      </c>
      <c r="E106" s="23">
        <v>200</v>
      </c>
      <c r="F106" s="23">
        <v>0</v>
      </c>
      <c r="G106" s="24">
        <f>F106/E106</f>
        <v>0</v>
      </c>
      <c r="H106" s="196"/>
    </row>
    <row r="107" spans="1:8" s="21" customFormat="1" ht="40.5" hidden="1" outlineLevel="2" x14ac:dyDescent="0.25">
      <c r="A107" s="20"/>
      <c r="B107" s="22" t="s">
        <v>842</v>
      </c>
      <c r="C107" s="23" t="s">
        <v>122</v>
      </c>
      <c r="D107" s="23">
        <v>60</v>
      </c>
      <c r="E107" s="23">
        <v>90</v>
      </c>
      <c r="F107" s="23">
        <v>0</v>
      </c>
      <c r="G107" s="24">
        <f>F107/E107</f>
        <v>0</v>
      </c>
      <c r="H107" s="196"/>
    </row>
    <row r="108" spans="1:8" s="21" customFormat="1" ht="40.5" hidden="1" outlineLevel="2" x14ac:dyDescent="0.25">
      <c r="A108" s="20"/>
      <c r="B108" s="22" t="s">
        <v>843</v>
      </c>
      <c r="C108" s="23" t="s">
        <v>154</v>
      </c>
      <c r="D108" s="23">
        <v>1</v>
      </c>
      <c r="E108" s="23">
        <v>1</v>
      </c>
      <c r="F108" s="23">
        <v>0</v>
      </c>
      <c r="G108" s="24">
        <f>F108/E108</f>
        <v>0</v>
      </c>
      <c r="H108" s="197"/>
    </row>
    <row r="109" spans="1:8" s="21" customFormat="1" ht="33.75" hidden="1" customHeight="1" outlineLevel="1" collapsed="1" x14ac:dyDescent="0.25">
      <c r="A109" s="20"/>
      <c r="B109" s="340" t="s">
        <v>95</v>
      </c>
      <c r="C109" s="341"/>
      <c r="D109" s="341"/>
      <c r="E109" s="341"/>
      <c r="F109" s="341"/>
      <c r="G109" s="341"/>
      <c r="H109" s="342"/>
    </row>
    <row r="110" spans="1:8" s="21" customFormat="1" hidden="1" outlineLevel="2" x14ac:dyDescent="0.25">
      <c r="B110" s="22" t="s">
        <v>669</v>
      </c>
      <c r="C110" s="23" t="s">
        <v>122</v>
      </c>
      <c r="D110" s="23">
        <v>1</v>
      </c>
      <c r="E110" s="23">
        <v>1</v>
      </c>
      <c r="F110" s="23">
        <v>0</v>
      </c>
      <c r="G110" s="24">
        <f>F110/E110</f>
        <v>0</v>
      </c>
      <c r="H110" s="197"/>
    </row>
    <row r="111" spans="1:8" s="21" customFormat="1" ht="27.75" hidden="1" customHeight="1" outlineLevel="2" x14ac:dyDescent="0.25">
      <c r="A111" s="20"/>
      <c r="B111" s="22" t="s">
        <v>670</v>
      </c>
      <c r="C111" s="23" t="s">
        <v>122</v>
      </c>
      <c r="D111" s="23">
        <v>100</v>
      </c>
      <c r="E111" s="23">
        <v>100</v>
      </c>
      <c r="F111" s="23" t="s">
        <v>508</v>
      </c>
      <c r="G111" s="24">
        <v>1</v>
      </c>
      <c r="H111" s="197"/>
    </row>
    <row r="112" spans="1:8" ht="27.75" hidden="1" customHeight="1" outlineLevel="2" x14ac:dyDescent="0.25">
      <c r="A112" s="161"/>
      <c r="B112" s="22" t="s">
        <v>672</v>
      </c>
      <c r="C112" s="359"/>
      <c r="D112" s="360"/>
      <c r="E112" s="360"/>
      <c r="F112" s="360"/>
      <c r="G112" s="360"/>
      <c r="H112" s="361"/>
    </row>
    <row r="113" spans="1:8" s="21" customFormat="1" hidden="1" outlineLevel="2" x14ac:dyDescent="0.25">
      <c r="A113" s="20"/>
      <c r="B113" s="22" t="s">
        <v>673</v>
      </c>
      <c r="C113" s="23" t="s">
        <v>154</v>
      </c>
      <c r="D113" s="23">
        <v>0</v>
      </c>
      <c r="E113" s="23">
        <v>1</v>
      </c>
      <c r="F113" s="23">
        <v>0</v>
      </c>
      <c r="G113" s="24">
        <f>F113/E113</f>
        <v>0</v>
      </c>
      <c r="H113" s="197"/>
    </row>
    <row r="114" spans="1:8" s="21" customFormat="1" ht="27" hidden="1" outlineLevel="3" x14ac:dyDescent="0.25">
      <c r="A114" s="20"/>
      <c r="B114" s="265" t="s">
        <v>674</v>
      </c>
      <c r="C114" s="23" t="s">
        <v>209</v>
      </c>
      <c r="D114" s="23">
        <v>0</v>
      </c>
      <c r="E114" s="23">
        <v>1</v>
      </c>
      <c r="F114" s="23">
        <v>0</v>
      </c>
      <c r="G114" s="24">
        <f>F114/E114</f>
        <v>0</v>
      </c>
      <c r="H114" s="197"/>
    </row>
    <row r="115" spans="1:8" s="21" customFormat="1" ht="40.5" hidden="1" outlineLevel="3" x14ac:dyDescent="0.25">
      <c r="A115" s="20"/>
      <c r="B115" s="22" t="s">
        <v>675</v>
      </c>
      <c r="C115" s="295" t="s">
        <v>122</v>
      </c>
      <c r="D115" s="207">
        <v>17.3</v>
      </c>
      <c r="E115" s="207">
        <v>17.600000000000001</v>
      </c>
      <c r="F115" s="207">
        <v>0</v>
      </c>
      <c r="G115" s="70">
        <f>F115/E115</f>
        <v>0</v>
      </c>
      <c r="H115" s="197"/>
    </row>
    <row r="116" spans="1:8" s="21" customFormat="1" ht="27" hidden="1" outlineLevel="3" x14ac:dyDescent="0.25">
      <c r="A116" s="20"/>
      <c r="B116" s="22" t="s">
        <v>676</v>
      </c>
      <c r="C116" s="295" t="s">
        <v>844</v>
      </c>
      <c r="D116" s="207">
        <v>114.5</v>
      </c>
      <c r="E116" s="207">
        <v>87.1</v>
      </c>
      <c r="F116" s="207">
        <v>2.4</v>
      </c>
      <c r="G116" s="65">
        <f t="shared" ref="G116:G119" si="9">F116/E116</f>
        <v>2.7554535017221587E-2</v>
      </c>
      <c r="H116" s="197"/>
    </row>
    <row r="117" spans="1:8" s="21" customFormat="1" ht="40.5" hidden="1" outlineLevel="3" x14ac:dyDescent="0.25">
      <c r="A117" s="20"/>
      <c r="B117" s="22" t="s">
        <v>845</v>
      </c>
      <c r="C117" s="295" t="s">
        <v>690</v>
      </c>
      <c r="D117" s="207">
        <v>100</v>
      </c>
      <c r="E117" s="207">
        <v>100</v>
      </c>
      <c r="F117" s="207">
        <v>0</v>
      </c>
      <c r="G117" s="70">
        <f t="shared" si="9"/>
        <v>0</v>
      </c>
      <c r="H117" s="197"/>
    </row>
    <row r="118" spans="1:8" s="21" customFormat="1" ht="27" hidden="1" outlineLevel="2" x14ac:dyDescent="0.25">
      <c r="A118" s="20"/>
      <c r="B118" s="22" t="s">
        <v>678</v>
      </c>
      <c r="C118" s="295" t="s">
        <v>122</v>
      </c>
      <c r="D118" s="207">
        <v>40.700000000000003</v>
      </c>
      <c r="E118" s="207">
        <v>38.299999999999997</v>
      </c>
      <c r="F118" s="207">
        <v>0</v>
      </c>
      <c r="G118" s="70">
        <f t="shared" si="9"/>
        <v>0</v>
      </c>
      <c r="H118" s="197"/>
    </row>
    <row r="119" spans="1:8" ht="27" hidden="1" outlineLevel="2" x14ac:dyDescent="0.25">
      <c r="A119" s="311"/>
      <c r="B119" s="22" t="s">
        <v>680</v>
      </c>
      <c r="C119" s="295" t="s">
        <v>846</v>
      </c>
      <c r="D119" s="207">
        <v>20</v>
      </c>
      <c r="E119" s="207">
        <v>20</v>
      </c>
      <c r="F119" s="207">
        <v>0</v>
      </c>
      <c r="G119" s="70">
        <f t="shared" si="9"/>
        <v>0</v>
      </c>
      <c r="H119" s="311"/>
    </row>
    <row r="120" spans="1:8" ht="27.75" hidden="1" customHeight="1" outlineLevel="1" collapsed="1" x14ac:dyDescent="0.25">
      <c r="A120" s="161"/>
      <c r="B120" s="340" t="s">
        <v>188</v>
      </c>
      <c r="C120" s="341"/>
      <c r="D120" s="341"/>
      <c r="E120" s="341"/>
      <c r="F120" s="341"/>
      <c r="G120" s="341"/>
      <c r="H120" s="342"/>
    </row>
    <row r="121" spans="1:8" ht="44.25" hidden="1" customHeight="1" outlineLevel="2" x14ac:dyDescent="0.25">
      <c r="A121" s="161"/>
      <c r="B121" s="22" t="s">
        <v>200</v>
      </c>
      <c r="C121" s="23" t="s">
        <v>122</v>
      </c>
      <c r="D121" s="23">
        <v>100</v>
      </c>
      <c r="E121" s="23">
        <v>100</v>
      </c>
      <c r="F121" s="23">
        <v>0</v>
      </c>
      <c r="G121" s="24">
        <f>F121/E121</f>
        <v>0</v>
      </c>
      <c r="H121" s="197"/>
    </row>
    <row r="122" spans="1:8" ht="27" hidden="1" outlineLevel="2" x14ac:dyDescent="0.25">
      <c r="A122" s="161"/>
      <c r="B122" s="22" t="s">
        <v>250</v>
      </c>
      <c r="C122" s="23" t="s">
        <v>122</v>
      </c>
      <c r="D122" s="23">
        <v>100</v>
      </c>
      <c r="E122" s="23">
        <v>100</v>
      </c>
      <c r="F122" s="23">
        <v>0</v>
      </c>
      <c r="G122" s="24">
        <f>F122/E122</f>
        <v>0</v>
      </c>
      <c r="H122" s="197"/>
    </row>
    <row r="123" spans="1:8" s="21" customFormat="1" ht="17.25" customHeight="1" collapsed="1" x14ac:dyDescent="0.25">
      <c r="A123" s="353" t="s">
        <v>97</v>
      </c>
      <c r="B123" s="354"/>
      <c r="C123" s="354"/>
      <c r="D123" s="354"/>
      <c r="E123" s="354"/>
      <c r="F123" s="354"/>
      <c r="G123" s="354"/>
      <c r="H123" s="355"/>
    </row>
    <row r="124" spans="1:8" s="21" customFormat="1" ht="32.25" hidden="1" customHeight="1" outlineLevel="1" x14ac:dyDescent="0.25">
      <c r="A124" s="20"/>
      <c r="B124" s="340" t="s">
        <v>189</v>
      </c>
      <c r="C124" s="341"/>
      <c r="D124" s="341"/>
      <c r="E124" s="341"/>
      <c r="F124" s="341"/>
      <c r="G124" s="341"/>
      <c r="H124" s="342"/>
    </row>
    <row r="125" spans="1:8" s="35" customFormat="1" ht="15" hidden="1" customHeight="1" outlineLevel="2" x14ac:dyDescent="0.25">
      <c r="A125" s="28"/>
      <c r="B125" s="340" t="s">
        <v>226</v>
      </c>
      <c r="C125" s="341"/>
      <c r="D125" s="341"/>
      <c r="E125" s="341"/>
      <c r="F125" s="341"/>
      <c r="G125" s="341"/>
      <c r="H125" s="342"/>
    </row>
    <row r="126" spans="1:8" s="35" customFormat="1" ht="39.75" hidden="1" customHeight="1" outlineLevel="3" x14ac:dyDescent="0.25">
      <c r="A126" s="28"/>
      <c r="B126" s="38" t="s">
        <v>706</v>
      </c>
      <c r="C126" s="165" t="s">
        <v>122</v>
      </c>
      <c r="D126" s="23">
        <v>100</v>
      </c>
      <c r="E126" s="23">
        <v>100</v>
      </c>
      <c r="F126" s="23" t="s">
        <v>508</v>
      </c>
      <c r="G126" s="30">
        <v>1</v>
      </c>
      <c r="H126" s="38"/>
    </row>
    <row r="127" spans="1:8" s="35" customFormat="1" ht="15" hidden="1" customHeight="1" outlineLevel="2" x14ac:dyDescent="0.25">
      <c r="A127" s="28"/>
      <c r="B127" s="340" t="s">
        <v>227</v>
      </c>
      <c r="C127" s="341"/>
      <c r="D127" s="341"/>
      <c r="E127" s="341"/>
      <c r="F127" s="341"/>
      <c r="G127" s="341"/>
      <c r="H127" s="342"/>
    </row>
    <row r="128" spans="1:8" s="35" customFormat="1" ht="40.5" hidden="1" customHeight="1" outlineLevel="3" x14ac:dyDescent="0.25">
      <c r="A128" s="28"/>
      <c r="B128" s="38" t="s">
        <v>251</v>
      </c>
      <c r="C128" s="165" t="s">
        <v>122</v>
      </c>
      <c r="D128" s="23">
        <v>100</v>
      </c>
      <c r="E128" s="23">
        <v>100</v>
      </c>
      <c r="F128" s="23">
        <v>0</v>
      </c>
      <c r="G128" s="30">
        <f>F128/E128</f>
        <v>0</v>
      </c>
      <c r="H128" s="38"/>
    </row>
    <row r="129" spans="1:8" s="35" customFormat="1" ht="40.5" hidden="1" outlineLevel="3" x14ac:dyDescent="0.25">
      <c r="A129" s="28"/>
      <c r="B129" s="38" t="s">
        <v>707</v>
      </c>
      <c r="C129" s="165" t="s">
        <v>122</v>
      </c>
      <c r="D129" s="23">
        <v>100</v>
      </c>
      <c r="E129" s="23">
        <v>100</v>
      </c>
      <c r="F129" s="23">
        <v>0</v>
      </c>
      <c r="G129" s="30">
        <f>F129/E129</f>
        <v>0</v>
      </c>
      <c r="H129" s="38"/>
    </row>
    <row r="130" spans="1:8" s="35" customFormat="1" ht="40.5" hidden="1" outlineLevel="3" x14ac:dyDescent="0.25">
      <c r="A130" s="28"/>
      <c r="B130" s="38" t="s">
        <v>708</v>
      </c>
      <c r="C130" s="165" t="s">
        <v>122</v>
      </c>
      <c r="D130" s="23">
        <v>100</v>
      </c>
      <c r="E130" s="23">
        <v>100</v>
      </c>
      <c r="F130" s="23">
        <v>25</v>
      </c>
      <c r="G130" s="30">
        <f>F130/E130</f>
        <v>0.25</v>
      </c>
      <c r="H130" s="38"/>
    </row>
    <row r="131" spans="1:8" s="21" customFormat="1" ht="33.75" hidden="1" customHeight="1" outlineLevel="1" collapsed="1" x14ac:dyDescent="0.25">
      <c r="A131" s="20"/>
      <c r="B131" s="340" t="s">
        <v>190</v>
      </c>
      <c r="C131" s="341"/>
      <c r="D131" s="341"/>
      <c r="E131" s="341"/>
      <c r="F131" s="341"/>
      <c r="G131" s="341"/>
      <c r="H131" s="342"/>
    </row>
    <row r="132" spans="1:8" s="21" customFormat="1" hidden="1" outlineLevel="2" x14ac:dyDescent="0.25">
      <c r="A132" s="20"/>
      <c r="B132" s="356" t="s">
        <v>114</v>
      </c>
      <c r="C132" s="357"/>
      <c r="D132" s="357"/>
      <c r="E132" s="357"/>
      <c r="F132" s="357"/>
      <c r="G132" s="357"/>
      <c r="H132" s="358"/>
    </row>
    <row r="133" spans="1:8" s="21" customFormat="1" ht="27" hidden="1" outlineLevel="2" x14ac:dyDescent="0.25">
      <c r="A133" s="20"/>
      <c r="B133" s="95" t="s">
        <v>192</v>
      </c>
      <c r="C133" s="23" t="s">
        <v>294</v>
      </c>
      <c r="D133" s="23">
        <v>744</v>
      </c>
      <c r="E133" s="23">
        <v>744</v>
      </c>
      <c r="F133" s="23">
        <v>0</v>
      </c>
      <c r="G133" s="24">
        <f>F133/E133</f>
        <v>0</v>
      </c>
      <c r="H133" s="129" t="s">
        <v>197</v>
      </c>
    </row>
    <row r="134" spans="1:8" s="21" customFormat="1" ht="27" hidden="1" outlineLevel="2" x14ac:dyDescent="0.25">
      <c r="A134" s="20"/>
      <c r="B134" s="95" t="s">
        <v>193</v>
      </c>
      <c r="C134" s="23" t="s">
        <v>294</v>
      </c>
      <c r="D134" s="23">
        <v>704</v>
      </c>
      <c r="E134" s="23">
        <v>704</v>
      </c>
      <c r="F134" s="23">
        <v>0</v>
      </c>
      <c r="G134" s="24">
        <f>F134/E134</f>
        <v>0</v>
      </c>
      <c r="H134" s="129" t="s">
        <v>197</v>
      </c>
    </row>
    <row r="135" spans="1:8" s="21" customFormat="1" ht="30.75" hidden="1" customHeight="1" outlineLevel="2" x14ac:dyDescent="0.25">
      <c r="A135" s="20"/>
      <c r="B135" s="95" t="s">
        <v>194</v>
      </c>
      <c r="C135" s="128" t="s">
        <v>195</v>
      </c>
      <c r="D135" s="23">
        <v>105</v>
      </c>
      <c r="E135" s="23">
        <v>105</v>
      </c>
      <c r="F135" s="23">
        <v>57.5</v>
      </c>
      <c r="G135" s="24">
        <f>F135/E135</f>
        <v>0.54761904761904767</v>
      </c>
      <c r="H135" s="129" t="s">
        <v>197</v>
      </c>
    </row>
    <row r="136" spans="1:8" s="21" customFormat="1" ht="27" hidden="1" outlineLevel="2" x14ac:dyDescent="0.25">
      <c r="A136" s="20"/>
      <c r="B136" s="95" t="s">
        <v>196</v>
      </c>
      <c r="C136" s="23" t="s">
        <v>295</v>
      </c>
      <c r="D136" s="23">
        <v>8600</v>
      </c>
      <c r="E136" s="23">
        <v>8600</v>
      </c>
      <c r="F136" s="23">
        <v>721</v>
      </c>
      <c r="G136" s="24">
        <f>F136/E136</f>
        <v>8.3837209302325577E-2</v>
      </c>
      <c r="H136" s="129" t="s">
        <v>197</v>
      </c>
    </row>
    <row r="137" spans="1:8" s="21" customFormat="1" hidden="1" outlineLevel="2" x14ac:dyDescent="0.25">
      <c r="A137" s="20"/>
      <c r="B137" s="356" t="s">
        <v>115</v>
      </c>
      <c r="C137" s="357"/>
      <c r="D137" s="357"/>
      <c r="E137" s="357"/>
      <c r="F137" s="357"/>
      <c r="G137" s="357"/>
      <c r="H137" s="358"/>
    </row>
    <row r="138" spans="1:8" s="21" customFormat="1" ht="27" hidden="1" outlineLevel="2" x14ac:dyDescent="0.25">
      <c r="A138" s="20"/>
      <c r="B138" s="22" t="s">
        <v>560</v>
      </c>
      <c r="C138" s="23" t="s">
        <v>122</v>
      </c>
      <c r="D138" s="23">
        <v>0.3</v>
      </c>
      <c r="E138" s="23">
        <v>0.3</v>
      </c>
      <c r="F138" s="96">
        <v>0</v>
      </c>
      <c r="G138" s="24">
        <f>F138/E138</f>
        <v>0</v>
      </c>
      <c r="H138" s="23"/>
    </row>
    <row r="140" spans="1:8" s="256" customFormat="1" ht="15.75" x14ac:dyDescent="0.25">
      <c r="A140" s="255" t="s">
        <v>278</v>
      </c>
      <c r="B140" s="256" t="s">
        <v>754</v>
      </c>
    </row>
  </sheetData>
  <mergeCells count="42">
    <mergeCell ref="B137:H137"/>
    <mergeCell ref="B65:H65"/>
    <mergeCell ref="B71:H71"/>
    <mergeCell ref="B80:H80"/>
    <mergeCell ref="A83:H83"/>
    <mergeCell ref="B84:H84"/>
    <mergeCell ref="B131:H131"/>
    <mergeCell ref="A123:H123"/>
    <mergeCell ref="B124:H124"/>
    <mergeCell ref="B132:H132"/>
    <mergeCell ref="B120:H120"/>
    <mergeCell ref="B89:H89"/>
    <mergeCell ref="C112:H112"/>
    <mergeCell ref="B109:H109"/>
    <mergeCell ref="B127:H127"/>
    <mergeCell ref="B125:H125"/>
    <mergeCell ref="B101:H101"/>
    <mergeCell ref="B13:H13"/>
    <mergeCell ref="B42:H42"/>
    <mergeCell ref="A45:H45"/>
    <mergeCell ref="B46:H46"/>
    <mergeCell ref="B52:H52"/>
    <mergeCell ref="A26:H26"/>
    <mergeCell ref="B23:H23"/>
    <mergeCell ref="B27:H27"/>
    <mergeCell ref="B33:H33"/>
    <mergeCell ref="A104:H104"/>
    <mergeCell ref="B105:H105"/>
    <mergeCell ref="A1:H1"/>
    <mergeCell ref="A2:H2"/>
    <mergeCell ref="A4:A5"/>
    <mergeCell ref="B4:B5"/>
    <mergeCell ref="C4:C5"/>
    <mergeCell ref="D4:D5"/>
    <mergeCell ref="E4:E5"/>
    <mergeCell ref="G4:G5"/>
    <mergeCell ref="H4:H5"/>
    <mergeCell ref="F4:F5"/>
    <mergeCell ref="A6:H6"/>
    <mergeCell ref="B7:H7"/>
    <mergeCell ref="A64:H64"/>
    <mergeCell ref="B61:H61"/>
  </mergeCells>
  <pageMargins left="0.7" right="0.7" top="0.75" bottom="0.75" header="0.3" footer="0.3"/>
  <pageSetup paperSize="9" scale="63" orientation="portrait" r:id="rId1"/>
  <rowBreaks count="1" manualBreakCount="1">
    <brk id="38" max="7" man="1"/>
  </rowBreaks>
  <colBreaks count="1" manualBreakCount="1">
    <brk id="1" max="1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Бр</vt:lpstr>
      <vt:lpstr>Показатели Бр</vt:lpstr>
      <vt:lpstr>Поселения</vt:lpstr>
      <vt:lpstr>Показатели поселения</vt:lpstr>
      <vt:lpstr>Бр!Заголовки_для_печати</vt:lpstr>
      <vt:lpstr>Поселения!Заголовки_для_печати</vt:lpstr>
      <vt:lpstr>Бр!Область_печати</vt:lpstr>
      <vt:lpstr>'Показатели Бр'!Область_печати</vt:lpstr>
      <vt:lpstr>'Показатели поселения'!Область_печати</vt:lpstr>
      <vt:lpstr>Поселения!Область_печати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Бурматова Людмила Михайловна</cp:lastModifiedBy>
  <cp:lastPrinted>2016-04-28T05:04:58Z</cp:lastPrinted>
  <dcterms:created xsi:type="dcterms:W3CDTF">2014-04-24T03:02:31Z</dcterms:created>
  <dcterms:modified xsi:type="dcterms:W3CDTF">2016-04-28T05:10:06Z</dcterms:modified>
</cp:coreProperties>
</file>